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yemik\Desktop\"/>
    </mc:Choice>
  </mc:AlternateContent>
  <xr:revisionPtr revIDLastSave="0" documentId="13_ncr:1_{5BFFC14D-42EF-4F7F-A75A-170344C92E65}" xr6:coauthVersionLast="43" xr6:coauthVersionMax="43" xr10:uidLastSave="{00000000-0000-0000-0000-000000000000}"/>
  <bookViews>
    <workbookView xWindow="-120" yWindow="-120" windowWidth="20730" windowHeight="11160" tabRatio="797" firstSheet="3" activeTab="6" xr2:uid="{00000000-000D-0000-FFFF-FFFF00000000}"/>
  </bookViews>
  <sheets>
    <sheet name="Total National Debt at Q4 2018" sheetId="36" r:id="rId1"/>
    <sheet name="External Debtstock(type)Q4 18  " sheetId="26" r:id="rId2"/>
    <sheet name="External Debt FGN+States Q4 18" sheetId="31" r:id="rId3"/>
    <sheet name="External Debt service Q4 2018" sheetId="33" r:id="rId4"/>
    <sheet name="External Debtservice whole 2018" sheetId="34" r:id="rId5"/>
    <sheet name="Domestic Debt stock(type) q4 18" sheetId="35" r:id="rId6"/>
    <sheet name="Domestic Debt FGN+States Q4 18" sheetId="32" r:id="rId7"/>
    <sheet name="Dom debt by instrument Jun2018" sheetId="25" r:id="rId8"/>
    <sheet name="June 2018 Public debt Summary" sheetId="19" r:id="rId9"/>
    <sheet name="June 2017 Public debt summary" sheetId="18" r:id="rId10"/>
    <sheet name="External Debt 2011-June 30 2018" sheetId="14" r:id="rId11"/>
    <sheet name="Domestic Debt 2011-June 30 2018" sheetId="16" r:id="rId12"/>
    <sheet name="Q2 2018 Domestic debt service" sheetId="23" r:id="rId13"/>
    <sheet name="Q2 2018 External Debt Service" sheetId="24" r:id="rId14"/>
    <sheet name="External Debt Stock 2011" sheetId="4" r:id="rId15"/>
    <sheet name="External Debt Stock 2012" sheetId="5" r:id="rId16"/>
    <sheet name="External Debt Stock 2013" sheetId="6" r:id="rId17"/>
    <sheet name="External Debt Stock 2014" sheetId="7" r:id="rId18"/>
    <sheet name="External Debt Stock 2015" sheetId="8" r:id="rId19"/>
    <sheet name="External Debt Stock 2016" sheetId="1" r:id="rId20"/>
    <sheet name="External Debt Stock 30June 2017" sheetId="15" r:id="rId21"/>
    <sheet name="External Debt Stock 30June 2018" sheetId="20" r:id="rId22"/>
    <sheet name="Domestic Debt Stock 2011" sheetId="9" r:id="rId23"/>
    <sheet name="Domestic Debt Stock 2012" sheetId="10" r:id="rId24"/>
    <sheet name="Domestic Debt Stock 2013" sheetId="11" r:id="rId25"/>
    <sheet name="Domestic Debt Stock 2014" sheetId="12" r:id="rId26"/>
    <sheet name="Domestic Debt Stock 2015" sheetId="13" r:id="rId27"/>
    <sheet name="Domestic Debt Stock 2016" sheetId="3" r:id="rId28"/>
    <sheet name="Domestic Debt Stock 30 June2017" sheetId="17" r:id="rId29"/>
    <sheet name="Domestic Debt Stock 30June 2018" sheetId="21" r:id="rId30"/>
    <sheet name="Sheet4" sheetId="22" r:id="rId31"/>
  </sheets>
  <calcPr calcId="181029"/>
</workbook>
</file>

<file path=xl/calcChain.xml><?xml version="1.0" encoding="utf-8"?>
<calcChain xmlns="http://schemas.openxmlformats.org/spreadsheetml/2006/main">
  <c r="F13" i="32" l="1"/>
  <c r="F14" i="32"/>
  <c r="F15" i="32"/>
  <c r="F16" i="32"/>
  <c r="F17" i="32"/>
  <c r="F18" i="32"/>
  <c r="F19" i="32"/>
  <c r="F20" i="32"/>
  <c r="F21" i="32"/>
  <c r="F22" i="32"/>
  <c r="F23" i="32"/>
  <c r="F24" i="32"/>
  <c r="F25" i="32"/>
  <c r="F26" i="32"/>
  <c r="F27" i="32"/>
  <c r="F28" i="32"/>
  <c r="F29" i="32"/>
  <c r="F30" i="32"/>
  <c r="F31" i="32"/>
  <c r="F32" i="32"/>
  <c r="F33" i="32"/>
  <c r="F34" i="32"/>
  <c r="F35" i="32"/>
  <c r="F36" i="32"/>
  <c r="F37" i="32"/>
  <c r="F38" i="32"/>
  <c r="F39" i="32"/>
  <c r="F40" i="32"/>
  <c r="F41" i="32"/>
  <c r="F42" i="32"/>
  <c r="F43" i="32"/>
  <c r="F44" i="32"/>
  <c r="F45" i="32"/>
  <c r="F46" i="32"/>
  <c r="F47" i="32"/>
  <c r="F48" i="32"/>
  <c r="F49" i="32"/>
  <c r="F50" i="32"/>
  <c r="F51" i="32"/>
  <c r="F12" i="32"/>
  <c r="J13" i="31"/>
  <c r="J14" i="31"/>
  <c r="J15" i="31"/>
  <c r="J16" i="31"/>
  <c r="J17" i="31"/>
  <c r="J18" i="31"/>
  <c r="J19" i="31"/>
  <c r="J20" i="31"/>
  <c r="J21" i="31"/>
  <c r="J22" i="31"/>
  <c r="J23" i="31"/>
  <c r="J24" i="31"/>
  <c r="J25" i="31"/>
  <c r="J26" i="31"/>
  <c r="J27" i="31"/>
  <c r="J28" i="31"/>
  <c r="J29" i="31"/>
  <c r="J30" i="31"/>
  <c r="J31" i="31"/>
  <c r="J32" i="31"/>
  <c r="J33" i="31"/>
  <c r="J34" i="31"/>
  <c r="J35" i="31"/>
  <c r="J36" i="31"/>
  <c r="J37" i="31"/>
  <c r="J38" i="31"/>
  <c r="J39" i="31"/>
  <c r="J40" i="31"/>
  <c r="J41" i="31"/>
  <c r="J42" i="31"/>
  <c r="J43" i="31"/>
  <c r="J44" i="31"/>
  <c r="J45" i="31"/>
  <c r="J46" i="31"/>
  <c r="J47" i="31"/>
  <c r="J48" i="31"/>
  <c r="J49" i="31"/>
  <c r="J50" i="31"/>
  <c r="J51" i="31"/>
  <c r="J12" i="31"/>
  <c r="H12" i="36"/>
  <c r="H13" i="36"/>
  <c r="H14" i="36"/>
  <c r="H15" i="36"/>
  <c r="H16" i="36"/>
  <c r="H17" i="36"/>
  <c r="H11" i="36"/>
  <c r="G13" i="36"/>
  <c r="G14" i="36"/>
  <c r="G12" i="36"/>
  <c r="K43" i="14"/>
  <c r="K42" i="14"/>
  <c r="E17" i="36"/>
  <c r="D50" i="32"/>
  <c r="L48" i="34"/>
  <c r="L47" i="34"/>
  <c r="L46" i="34" s="1"/>
  <c r="K46" i="34"/>
  <c r="J46" i="34"/>
  <c r="J49" i="34" s="1"/>
  <c r="I46" i="34"/>
  <c r="H46" i="34"/>
  <c r="H49" i="34" s="1"/>
  <c r="G46" i="34"/>
  <c r="F46" i="34"/>
  <c r="F49" i="34" s="1"/>
  <c r="E46" i="34"/>
  <c r="D46" i="34"/>
  <c r="D49" i="34" s="1"/>
  <c r="C46" i="34"/>
  <c r="B46" i="34"/>
  <c r="B49" i="34" s="1"/>
  <c r="L44" i="34"/>
  <c r="L43" i="34" s="1"/>
  <c r="K43" i="34"/>
  <c r="K35" i="34" s="1"/>
  <c r="J43" i="34"/>
  <c r="I43" i="34"/>
  <c r="H43" i="34"/>
  <c r="G43" i="34"/>
  <c r="G35" i="34" s="1"/>
  <c r="F43" i="34"/>
  <c r="E43" i="34"/>
  <c r="D43" i="34"/>
  <c r="C43" i="34"/>
  <c r="C35" i="34" s="1"/>
  <c r="B43" i="34"/>
  <c r="L42" i="34"/>
  <c r="L41" i="34"/>
  <c r="L40" i="34"/>
  <c r="L36" i="34" s="1"/>
  <c r="L35" i="34" s="1"/>
  <c r="L39" i="34"/>
  <c r="L38" i="34"/>
  <c r="L37" i="34"/>
  <c r="K36" i="34"/>
  <c r="J36" i="34"/>
  <c r="I36" i="34"/>
  <c r="H36" i="34"/>
  <c r="G36" i="34"/>
  <c r="F36" i="34"/>
  <c r="E36" i="34"/>
  <c r="D36" i="34"/>
  <c r="C36" i="34"/>
  <c r="B36" i="34"/>
  <c r="J35" i="34"/>
  <c r="I35" i="34"/>
  <c r="H35" i="34"/>
  <c r="F35" i="34"/>
  <c r="E35" i="34"/>
  <c r="D35" i="34"/>
  <c r="B35" i="34"/>
  <c r="L33" i="34"/>
  <c r="L32" i="34"/>
  <c r="L31" i="34"/>
  <c r="L30" i="34"/>
  <c r="L29" i="34"/>
  <c r="L28" i="34"/>
  <c r="L27" i="34"/>
  <c r="L26" i="34"/>
  <c r="L25" i="34"/>
  <c r="L24" i="34"/>
  <c r="L23" i="34"/>
  <c r="L22" i="34"/>
  <c r="L21" i="34"/>
  <c r="L20" i="34"/>
  <c r="L19" i="34" s="1"/>
  <c r="K20" i="34"/>
  <c r="J20" i="34"/>
  <c r="I20" i="34"/>
  <c r="H20" i="34"/>
  <c r="G20" i="34"/>
  <c r="F20" i="34"/>
  <c r="E20" i="34"/>
  <c r="D20" i="34"/>
  <c r="C20" i="34"/>
  <c r="B20" i="34"/>
  <c r="K19" i="34"/>
  <c r="J19" i="34"/>
  <c r="I19" i="34"/>
  <c r="H19" i="34"/>
  <c r="G19" i="34"/>
  <c r="F19" i="34"/>
  <c r="E19" i="34"/>
  <c r="D19" i="34"/>
  <c r="C19" i="34"/>
  <c r="B19" i="34"/>
  <c r="L17" i="34"/>
  <c r="L16" i="34"/>
  <c r="L15" i="34"/>
  <c r="L14" i="34"/>
  <c r="L13" i="34"/>
  <c r="L12" i="34"/>
  <c r="L11" i="34"/>
  <c r="L10" i="34"/>
  <c r="L9" i="34"/>
  <c r="L8" i="34" s="1"/>
  <c r="K8" i="34"/>
  <c r="J8" i="34"/>
  <c r="I8" i="34"/>
  <c r="I49" i="34" s="1"/>
  <c r="H8" i="34"/>
  <c r="G8" i="34"/>
  <c r="F8" i="34"/>
  <c r="E8" i="34"/>
  <c r="E49" i="34" s="1"/>
  <c r="D8" i="34"/>
  <c r="C8" i="34"/>
  <c r="B8" i="34"/>
  <c r="L48" i="33"/>
  <c r="L47" i="33"/>
  <c r="L46" i="33" s="1"/>
  <c r="K46" i="33"/>
  <c r="J46" i="33"/>
  <c r="J49" i="33" s="1"/>
  <c r="I46" i="33"/>
  <c r="H46" i="33"/>
  <c r="H49" i="33" s="1"/>
  <c r="G46" i="33"/>
  <c r="F46" i="33"/>
  <c r="F49" i="33" s="1"/>
  <c r="E46" i="33"/>
  <c r="D46" i="33"/>
  <c r="D49" i="33" s="1"/>
  <c r="C46" i="33"/>
  <c r="B46" i="33"/>
  <c r="B49" i="33" s="1"/>
  <c r="L44" i="33"/>
  <c r="L43" i="33" s="1"/>
  <c r="K43" i="33"/>
  <c r="K35" i="33" s="1"/>
  <c r="J43" i="33"/>
  <c r="I43" i="33"/>
  <c r="H43" i="33"/>
  <c r="G43" i="33"/>
  <c r="G35" i="33" s="1"/>
  <c r="F43" i="33"/>
  <c r="E43" i="33"/>
  <c r="D43" i="33"/>
  <c r="C43" i="33"/>
  <c r="C35" i="33" s="1"/>
  <c r="B43" i="33"/>
  <c r="L42" i="33"/>
  <c r="L41" i="33"/>
  <c r="L40" i="33"/>
  <c r="L36" i="33" s="1"/>
  <c r="L35" i="33" s="1"/>
  <c r="L39" i="33"/>
  <c r="L38" i="33"/>
  <c r="L37" i="33"/>
  <c r="K36" i="33"/>
  <c r="J36" i="33"/>
  <c r="I36" i="33"/>
  <c r="H36" i="33"/>
  <c r="G36" i="33"/>
  <c r="F36" i="33"/>
  <c r="E36" i="33"/>
  <c r="D36" i="33"/>
  <c r="C36" i="33"/>
  <c r="B36" i="33"/>
  <c r="J35" i="33"/>
  <c r="I35" i="33"/>
  <c r="H35" i="33"/>
  <c r="F35" i="33"/>
  <c r="E35" i="33"/>
  <c r="D35" i="33"/>
  <c r="B35" i="33"/>
  <c r="L33" i="33"/>
  <c r="L32" i="33"/>
  <c r="L31" i="33"/>
  <c r="L30" i="33"/>
  <c r="L29" i="33"/>
  <c r="L28" i="33"/>
  <c r="L27" i="33"/>
  <c r="L26" i="33"/>
  <c r="L25" i="33"/>
  <c r="L24" i="33"/>
  <c r="L20" i="33" s="1"/>
  <c r="L19" i="33" s="1"/>
  <c r="L23" i="33"/>
  <c r="L22" i="33"/>
  <c r="L21" i="33"/>
  <c r="K20" i="33"/>
  <c r="J20" i="33"/>
  <c r="I20" i="33"/>
  <c r="H20" i="33"/>
  <c r="G20" i="33"/>
  <c r="F20" i="33"/>
  <c r="E20" i="33"/>
  <c r="D20" i="33"/>
  <c r="D19" i="33" s="1"/>
  <c r="C20" i="33"/>
  <c r="B20" i="33"/>
  <c r="K19" i="33"/>
  <c r="J19" i="33"/>
  <c r="I19" i="33"/>
  <c r="H19" i="33"/>
  <c r="G19" i="33"/>
  <c r="F19" i="33"/>
  <c r="E19" i="33"/>
  <c r="C19" i="33"/>
  <c r="B19" i="33"/>
  <c r="L17" i="33"/>
  <c r="L16" i="33"/>
  <c r="L15" i="33"/>
  <c r="L14" i="33"/>
  <c r="L13" i="33"/>
  <c r="L12" i="33"/>
  <c r="L8" i="33" s="1"/>
  <c r="L11" i="33"/>
  <c r="L10" i="33"/>
  <c r="L9" i="33"/>
  <c r="K8" i="33"/>
  <c r="J8" i="33"/>
  <c r="I8" i="33"/>
  <c r="I49" i="33" s="1"/>
  <c r="H8" i="33"/>
  <c r="G8" i="33"/>
  <c r="F8" i="33"/>
  <c r="E8" i="33"/>
  <c r="E49" i="33" s="1"/>
  <c r="D8" i="33"/>
  <c r="C8" i="33"/>
  <c r="B8" i="33"/>
  <c r="D49" i="32"/>
  <c r="D51" i="32" s="1"/>
  <c r="G51" i="31"/>
  <c r="F50" i="31"/>
  <c r="F51" i="31" s="1"/>
  <c r="H48" i="31"/>
  <c r="H47" i="31"/>
  <c r="H46" i="31"/>
  <c r="H45" i="31"/>
  <c r="H44" i="31"/>
  <c r="H43" i="31"/>
  <c r="H42" i="31"/>
  <c r="H41" i="31"/>
  <c r="E40" i="31"/>
  <c r="E49" i="31" s="1"/>
  <c r="E51" i="31" s="1"/>
  <c r="D40" i="31"/>
  <c r="H40" i="31" s="1"/>
  <c r="H39" i="31"/>
  <c r="D38" i="31"/>
  <c r="H38" i="31" s="1"/>
  <c r="D37" i="31"/>
  <c r="H37" i="31" s="1"/>
  <c r="H36" i="31"/>
  <c r="D35" i="31"/>
  <c r="H35" i="31" s="1"/>
  <c r="H34" i="31"/>
  <c r="H33" i="31"/>
  <c r="H32" i="31"/>
  <c r="H31" i="31"/>
  <c r="H30" i="31"/>
  <c r="H29" i="31"/>
  <c r="H28" i="31"/>
  <c r="H27" i="31"/>
  <c r="H26" i="31"/>
  <c r="D25" i="31"/>
  <c r="H25" i="31" s="1"/>
  <c r="H24" i="31"/>
  <c r="H23" i="31"/>
  <c r="H22" i="31"/>
  <c r="H21" i="31"/>
  <c r="D20" i="31"/>
  <c r="H20" i="31" s="1"/>
  <c r="H19" i="31"/>
  <c r="H18" i="31"/>
  <c r="H17" i="31"/>
  <c r="H16" i="31"/>
  <c r="H15" i="31"/>
  <c r="H14" i="31"/>
  <c r="D13" i="31"/>
  <c r="H13" i="31" s="1"/>
  <c r="B13" i="31"/>
  <c r="B14" i="31" s="1"/>
  <c r="B15" i="31" s="1"/>
  <c r="B16" i="31" s="1"/>
  <c r="B17" i="31" s="1"/>
  <c r="B18" i="31" s="1"/>
  <c r="B19" i="31" s="1"/>
  <c r="B20" i="31" s="1"/>
  <c r="B21" i="31" s="1"/>
  <c r="B22" i="31" s="1"/>
  <c r="B23" i="31" s="1"/>
  <c r="B24" i="31" s="1"/>
  <c r="B25" i="31" s="1"/>
  <c r="B26" i="31" s="1"/>
  <c r="B27" i="31" s="1"/>
  <c r="B28" i="31" s="1"/>
  <c r="B29" i="31" s="1"/>
  <c r="B30" i="31" s="1"/>
  <c r="B31" i="31" s="1"/>
  <c r="B32" i="31" s="1"/>
  <c r="B33" i="31" s="1"/>
  <c r="B34" i="31" s="1"/>
  <c r="B35" i="31" s="1"/>
  <c r="B36" i="31" s="1"/>
  <c r="B37" i="31" s="1"/>
  <c r="B38" i="31" s="1"/>
  <c r="B39" i="31" s="1"/>
  <c r="B40" i="31" s="1"/>
  <c r="B41" i="31" s="1"/>
  <c r="B42" i="31" s="1"/>
  <c r="B43" i="31" s="1"/>
  <c r="B44" i="31" s="1"/>
  <c r="B45" i="31" s="1"/>
  <c r="B46" i="31" s="1"/>
  <c r="B47" i="31" s="1"/>
  <c r="B48" i="31" s="1"/>
  <c r="H12" i="31"/>
  <c r="B31" i="26"/>
  <c r="B27" i="26"/>
  <c r="B20" i="26"/>
  <c r="B32" i="26" s="1"/>
  <c r="L49" i="34" l="1"/>
  <c r="C49" i="34"/>
  <c r="G49" i="34"/>
  <c r="K49" i="34"/>
  <c r="L49" i="33"/>
  <c r="C49" i="33"/>
  <c r="G49" i="33"/>
  <c r="K49" i="33"/>
  <c r="D49" i="31"/>
  <c r="C27" i="26"/>
  <c r="C31" i="26"/>
  <c r="C20" i="26"/>
  <c r="C32" i="26" s="1"/>
  <c r="M43" i="24"/>
  <c r="M42" i="24"/>
  <c r="L41" i="24"/>
  <c r="K41" i="24"/>
  <c r="J41" i="24"/>
  <c r="I41" i="24"/>
  <c r="H41" i="24"/>
  <c r="G41" i="24"/>
  <c r="F41" i="24"/>
  <c r="E41" i="24"/>
  <c r="D41" i="24"/>
  <c r="C41" i="24"/>
  <c r="M39" i="24"/>
  <c r="M38" i="24" s="1"/>
  <c r="L38" i="24"/>
  <c r="K38" i="24"/>
  <c r="J38" i="24"/>
  <c r="I38" i="24"/>
  <c r="H38" i="24"/>
  <c r="G38" i="24"/>
  <c r="F38" i="24"/>
  <c r="E38" i="24"/>
  <c r="D38" i="24"/>
  <c r="C38" i="24"/>
  <c r="M37" i="24"/>
  <c r="M36" i="24"/>
  <c r="M35" i="24"/>
  <c r="M34" i="24"/>
  <c r="M33" i="24"/>
  <c r="M32" i="24"/>
  <c r="L31" i="24"/>
  <c r="K31" i="24"/>
  <c r="J31" i="24"/>
  <c r="J30" i="24" s="1"/>
  <c r="I31" i="24"/>
  <c r="I30" i="24" s="1"/>
  <c r="H31" i="24"/>
  <c r="G31" i="24"/>
  <c r="F31" i="24"/>
  <c r="E31" i="24"/>
  <c r="D31" i="24"/>
  <c r="C31" i="24"/>
  <c r="L30" i="24"/>
  <c r="H30" i="24"/>
  <c r="F30" i="24"/>
  <c r="E30" i="24"/>
  <c r="D30" i="24"/>
  <c r="M28" i="24"/>
  <c r="M27" i="24"/>
  <c r="M26" i="24"/>
  <c r="M25" i="24"/>
  <c r="M24" i="24"/>
  <c r="M23" i="24"/>
  <c r="M22" i="24"/>
  <c r="M21" i="24"/>
  <c r="M20" i="24"/>
  <c r="M19" i="24"/>
  <c r="M18" i="24"/>
  <c r="L17" i="24"/>
  <c r="K17" i="24"/>
  <c r="J17" i="24"/>
  <c r="J16" i="24" s="1"/>
  <c r="I17" i="24"/>
  <c r="I16" i="24" s="1"/>
  <c r="H17" i="24"/>
  <c r="G17" i="24"/>
  <c r="F17" i="24"/>
  <c r="F16" i="24" s="1"/>
  <c r="F44" i="24" s="1"/>
  <c r="E17" i="24"/>
  <c r="E16" i="24" s="1"/>
  <c r="D17" i="24"/>
  <c r="C17" i="24"/>
  <c r="L16" i="24"/>
  <c r="K16" i="24"/>
  <c r="H16" i="24"/>
  <c r="G16" i="24"/>
  <c r="D16" i="24"/>
  <c r="C16" i="24"/>
  <c r="M14" i="24"/>
  <c r="M13" i="24"/>
  <c r="M12" i="24"/>
  <c r="M11" i="24"/>
  <c r="M10" i="24"/>
  <c r="M9" i="24"/>
  <c r="M8" i="24"/>
  <c r="M7" i="24"/>
  <c r="M6" i="24"/>
  <c r="L5" i="24"/>
  <c r="K5" i="24"/>
  <c r="J5" i="24"/>
  <c r="I5" i="24"/>
  <c r="H5" i="24"/>
  <c r="G5" i="24"/>
  <c r="F5" i="24"/>
  <c r="E5" i="24"/>
  <c r="D5" i="24"/>
  <c r="C5" i="24"/>
  <c r="M35" i="34" l="1"/>
  <c r="M19" i="34"/>
  <c r="M46" i="34"/>
  <c r="M8" i="34"/>
  <c r="M8" i="33"/>
  <c r="M46" i="33"/>
  <c r="M35" i="33"/>
  <c r="M19" i="33"/>
  <c r="D50" i="31"/>
  <c r="H50" i="31" s="1"/>
  <c r="D52" i="31"/>
  <c r="K53" i="31" s="1"/>
  <c r="H49" i="31"/>
  <c r="H51" i="31" s="1"/>
  <c r="J44" i="24"/>
  <c r="I44" i="24"/>
  <c r="L44" i="24"/>
  <c r="C44" i="24"/>
  <c r="C30" i="24"/>
  <c r="G30" i="24"/>
  <c r="G44" i="24" s="1"/>
  <c r="K30" i="24"/>
  <c r="K44" i="24" s="1"/>
  <c r="D44" i="24"/>
  <c r="H44" i="24"/>
  <c r="M5" i="24"/>
  <c r="M31" i="24"/>
  <c r="M30" i="24" s="1"/>
  <c r="M41" i="24"/>
  <c r="M17" i="24"/>
  <c r="M16" i="24" s="1"/>
  <c r="M44" i="24" s="1"/>
  <c r="E44" i="24"/>
  <c r="N16" i="24" l="1"/>
  <c r="N41" i="24"/>
  <c r="N5" i="24"/>
  <c r="N30" i="24"/>
  <c r="I42" i="16" l="1"/>
  <c r="J5" i="16"/>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3" i="16" s="1"/>
  <c r="J4" i="16"/>
  <c r="J7" i="14"/>
  <c r="J11" i="14"/>
  <c r="J15" i="14"/>
  <c r="J19" i="14"/>
  <c r="J23" i="14"/>
  <c r="J27" i="14"/>
  <c r="J31" i="14"/>
  <c r="J35" i="14"/>
  <c r="J39" i="14"/>
  <c r="F45" i="20"/>
  <c r="E44" i="20"/>
  <c r="E45" i="20" s="1"/>
  <c r="G42" i="20"/>
  <c r="J40" i="14" s="1"/>
  <c r="G41" i="20"/>
  <c r="G40" i="20"/>
  <c r="G39" i="20"/>
  <c r="J37" i="14" s="1"/>
  <c r="G38" i="20"/>
  <c r="J36" i="14" s="1"/>
  <c r="G37" i="20"/>
  <c r="G36" i="20"/>
  <c r="G35" i="20"/>
  <c r="J33" i="14" s="1"/>
  <c r="D34" i="20"/>
  <c r="C34" i="20" s="1"/>
  <c r="G34" i="20" s="1"/>
  <c r="J32" i="14" s="1"/>
  <c r="G33" i="20"/>
  <c r="C32" i="20"/>
  <c r="G32" i="20" s="1"/>
  <c r="C31" i="20"/>
  <c r="G31" i="20" s="1"/>
  <c r="J29" i="14" s="1"/>
  <c r="G30" i="20"/>
  <c r="J28" i="14" s="1"/>
  <c r="C29" i="20"/>
  <c r="G29" i="20" s="1"/>
  <c r="G28" i="20"/>
  <c r="G27" i="20"/>
  <c r="J25" i="14" s="1"/>
  <c r="G26" i="20"/>
  <c r="J24" i="14" s="1"/>
  <c r="G25" i="20"/>
  <c r="G24" i="20"/>
  <c r="G23" i="20"/>
  <c r="J21" i="14" s="1"/>
  <c r="G22" i="20"/>
  <c r="J20" i="14" s="1"/>
  <c r="G21" i="20"/>
  <c r="G20" i="20"/>
  <c r="C19" i="20"/>
  <c r="G19" i="20" s="1"/>
  <c r="J17" i="14" s="1"/>
  <c r="G18" i="20"/>
  <c r="J16" i="14" s="1"/>
  <c r="G17" i="20"/>
  <c r="G16" i="20"/>
  <c r="G15" i="20"/>
  <c r="J13" i="14" s="1"/>
  <c r="C14" i="20"/>
  <c r="G14" i="20" s="1"/>
  <c r="J12" i="14" s="1"/>
  <c r="G13" i="20"/>
  <c r="G12" i="20"/>
  <c r="G11" i="20"/>
  <c r="J9" i="14" s="1"/>
  <c r="G10" i="20"/>
  <c r="J8" i="14" s="1"/>
  <c r="G9" i="20"/>
  <c r="G8" i="20"/>
  <c r="C7" i="20"/>
  <c r="G7" i="20" s="1"/>
  <c r="J5" i="14" s="1"/>
  <c r="A7" i="20"/>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G6" i="20"/>
  <c r="G45" i="20" l="1"/>
  <c r="I21" i="20" s="1"/>
  <c r="J38" i="14"/>
  <c r="J34" i="14"/>
  <c r="J30" i="14"/>
  <c r="J26" i="14"/>
  <c r="J22" i="14"/>
  <c r="J18" i="14"/>
  <c r="J14" i="14"/>
  <c r="J10" i="14"/>
  <c r="J6" i="14"/>
  <c r="I26" i="20"/>
  <c r="I10" i="20"/>
  <c r="J4" i="14"/>
  <c r="D43" i="20"/>
  <c r="D44" i="20" s="1"/>
  <c r="C43" i="20"/>
  <c r="I40" i="20" l="1"/>
  <c r="I24" i="20"/>
  <c r="I8" i="20"/>
  <c r="I13" i="20"/>
  <c r="I41" i="20"/>
  <c r="I42" i="20"/>
  <c r="I28" i="20"/>
  <c r="I9" i="20"/>
  <c r="I14" i="20"/>
  <c r="I6" i="20"/>
  <c r="I18" i="20"/>
  <c r="I34" i="20"/>
  <c r="I36" i="20"/>
  <c r="I20" i="20"/>
  <c r="I37" i="20"/>
  <c r="I33" i="20"/>
  <c r="I11" i="20"/>
  <c r="I23" i="20"/>
  <c r="I31" i="20"/>
  <c r="I45" i="20"/>
  <c r="I15" i="20"/>
  <c r="I35" i="20"/>
  <c r="I7" i="20"/>
  <c r="I19" i="20"/>
  <c r="I27" i="20"/>
  <c r="I39" i="20"/>
  <c r="J43" i="14"/>
  <c r="I12" i="20"/>
  <c r="I25" i="20"/>
  <c r="I30" i="20"/>
  <c r="I22" i="20"/>
  <c r="I38" i="20"/>
  <c r="I32" i="20"/>
  <c r="I16" i="20"/>
  <c r="I29" i="20"/>
  <c r="I17" i="20"/>
  <c r="C44" i="20"/>
  <c r="G43" i="20"/>
  <c r="I43" i="20" l="1"/>
  <c r="H11" i="20"/>
  <c r="H23" i="20"/>
  <c r="H35" i="20"/>
  <c r="H43" i="20"/>
  <c r="J41" i="14"/>
  <c r="H15" i="20"/>
  <c r="H31" i="20"/>
  <c r="H7" i="20"/>
  <c r="H19" i="20"/>
  <c r="H27" i="20"/>
  <c r="H39" i="20"/>
  <c r="H6" i="20"/>
  <c r="H30" i="20"/>
  <c r="H14" i="20"/>
  <c r="H41" i="20"/>
  <c r="H25" i="20"/>
  <c r="H9" i="20"/>
  <c r="H32" i="20"/>
  <c r="H16" i="20"/>
  <c r="H33" i="20"/>
  <c r="H24" i="20"/>
  <c r="H29" i="20"/>
  <c r="H13" i="20"/>
  <c r="H36" i="20"/>
  <c r="H42" i="20"/>
  <c r="H26" i="20"/>
  <c r="H10" i="20"/>
  <c r="H37" i="20"/>
  <c r="H21" i="20"/>
  <c r="H28" i="20"/>
  <c r="H12" i="20"/>
  <c r="H38" i="20"/>
  <c r="H22" i="20"/>
  <c r="H17" i="20"/>
  <c r="H8" i="20"/>
  <c r="H34" i="20"/>
  <c r="H20" i="20"/>
  <c r="H40" i="20"/>
  <c r="H18" i="20"/>
  <c r="G48" i="20"/>
  <c r="G44" i="20"/>
  <c r="G49" i="20" l="1"/>
  <c r="I44" i="20"/>
  <c r="J42" i="14"/>
  <c r="F9" i="19"/>
  <c r="F8" i="19"/>
  <c r="F7" i="19"/>
  <c r="F6" i="19"/>
  <c r="F10" i="19" s="1"/>
  <c r="D26" i="18" l="1"/>
  <c r="D27" i="18" s="1"/>
  <c r="D25" i="18"/>
  <c r="C12" i="18"/>
  <c r="D10" i="18" s="1"/>
  <c r="B12" i="18"/>
  <c r="D7" i="18" l="1"/>
  <c r="D6" i="18"/>
  <c r="D12" i="18" s="1"/>
  <c r="I5" i="16" l="1"/>
  <c r="I6" i="16"/>
  <c r="I7" i="16"/>
  <c r="I8" i="16"/>
  <c r="I9" i="16"/>
  <c r="I10" i="16"/>
  <c r="I11" i="16"/>
  <c r="I12" i="16"/>
  <c r="I13" i="16"/>
  <c r="I14" i="16"/>
  <c r="I15" i="16"/>
  <c r="I16" i="16"/>
  <c r="I17" i="16"/>
  <c r="I18" i="16"/>
  <c r="I19" i="16"/>
  <c r="I20" i="16"/>
  <c r="I21" i="16"/>
  <c r="I22" i="16"/>
  <c r="I23" i="16"/>
  <c r="I24" i="16"/>
  <c r="I25" i="16"/>
  <c r="I26" i="16"/>
  <c r="I27" i="16"/>
  <c r="I28" i="16"/>
  <c r="I29" i="16"/>
  <c r="I30" i="16"/>
  <c r="I31" i="16"/>
  <c r="I32" i="16"/>
  <c r="I33" i="16"/>
  <c r="I34" i="16"/>
  <c r="I35" i="16"/>
  <c r="I36" i="16"/>
  <c r="I37" i="16"/>
  <c r="I38" i="16"/>
  <c r="I39" i="16"/>
  <c r="I40" i="16"/>
  <c r="I4" i="16"/>
  <c r="D42" i="17"/>
  <c r="I41" i="16" s="1"/>
  <c r="I43" i="16" s="1"/>
  <c r="I8" i="14" l="1"/>
  <c r="I12" i="14"/>
  <c r="I16" i="14"/>
  <c r="I20" i="14"/>
  <c r="I24" i="14"/>
  <c r="I28" i="14"/>
  <c r="I32" i="14"/>
  <c r="I36" i="14"/>
  <c r="I40" i="14"/>
  <c r="I43" i="14"/>
  <c r="I4" i="14"/>
  <c r="E44" i="15"/>
  <c r="F44" i="15" s="1"/>
  <c r="H44" i="15" s="1"/>
  <c r="D42" i="15"/>
  <c r="D43" i="15" s="1"/>
  <c r="F41" i="15"/>
  <c r="F40" i="15"/>
  <c r="I39" i="14" s="1"/>
  <c r="F39" i="15"/>
  <c r="I38" i="14" s="1"/>
  <c r="F38" i="15"/>
  <c r="F37" i="15"/>
  <c r="F36" i="15"/>
  <c r="I35" i="14" s="1"/>
  <c r="F35" i="15"/>
  <c r="I34" i="14" s="1"/>
  <c r="F34" i="15"/>
  <c r="C33" i="15"/>
  <c r="F33" i="15" s="1"/>
  <c r="F32" i="15"/>
  <c r="C31" i="15"/>
  <c r="F31" i="15" s="1"/>
  <c r="I30" i="14" s="1"/>
  <c r="C30" i="15"/>
  <c r="F30" i="15" s="1"/>
  <c r="F29" i="15"/>
  <c r="C28" i="15"/>
  <c r="F28" i="15" s="1"/>
  <c r="I27" i="14" s="1"/>
  <c r="F27" i="15"/>
  <c r="I26" i="14" s="1"/>
  <c r="F26" i="15"/>
  <c r="F25" i="15"/>
  <c r="F24" i="15"/>
  <c r="I23" i="14" s="1"/>
  <c r="F23" i="15"/>
  <c r="I22" i="14" s="1"/>
  <c r="F22" i="15"/>
  <c r="F21" i="15"/>
  <c r="F20" i="15"/>
  <c r="I19" i="14" s="1"/>
  <c r="F19" i="15"/>
  <c r="I18" i="14" s="1"/>
  <c r="C18" i="15"/>
  <c r="F18" i="15" s="1"/>
  <c r="F17" i="15"/>
  <c r="F16" i="15"/>
  <c r="F15" i="15"/>
  <c r="I14" i="14" s="1"/>
  <c r="F14" i="15"/>
  <c r="C13" i="15"/>
  <c r="F13" i="15" s="1"/>
  <c r="F12" i="15"/>
  <c r="I11" i="14" s="1"/>
  <c r="F11" i="15"/>
  <c r="I10" i="14" s="1"/>
  <c r="F10" i="15"/>
  <c r="F9" i="15"/>
  <c r="F8" i="15"/>
  <c r="I7" i="14" s="1"/>
  <c r="F7" i="15"/>
  <c r="I6" i="14" s="1"/>
  <c r="C6" i="15"/>
  <c r="F6" i="15" s="1"/>
  <c r="A6" i="15"/>
  <c r="A7" i="15" s="1"/>
  <c r="A8" i="15" s="1"/>
  <c r="A9" i="15" s="1"/>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A31" i="15" s="1"/>
  <c r="A32" i="15" s="1"/>
  <c r="A33" i="15" s="1"/>
  <c r="A34" i="15" s="1"/>
  <c r="A35" i="15" s="1"/>
  <c r="A36" i="15" s="1"/>
  <c r="A37" i="15" s="1"/>
  <c r="A38" i="15" s="1"/>
  <c r="A39" i="15" s="1"/>
  <c r="A40" i="15" s="1"/>
  <c r="A41" i="15" s="1"/>
  <c r="F5" i="15"/>
  <c r="H16" i="15" l="1"/>
  <c r="H32" i="15"/>
  <c r="H6" i="15"/>
  <c r="H21" i="15"/>
  <c r="H33" i="15"/>
  <c r="H37" i="15"/>
  <c r="H41" i="15"/>
  <c r="I31" i="14"/>
  <c r="I15" i="14"/>
  <c r="H12" i="15"/>
  <c r="H28" i="15"/>
  <c r="H40" i="15"/>
  <c r="H13" i="15"/>
  <c r="H25" i="15"/>
  <c r="H29" i="15"/>
  <c r="H10" i="15"/>
  <c r="H14" i="15"/>
  <c r="H18" i="15"/>
  <c r="H22" i="15"/>
  <c r="H26" i="15"/>
  <c r="H30" i="15"/>
  <c r="H34" i="15"/>
  <c r="H38" i="15"/>
  <c r="H8" i="15"/>
  <c r="H20" i="15"/>
  <c r="H24" i="15"/>
  <c r="H36" i="15"/>
  <c r="H9" i="15"/>
  <c r="H17" i="15"/>
  <c r="H5" i="15"/>
  <c r="H7" i="15"/>
  <c r="H11" i="15"/>
  <c r="H15" i="15"/>
  <c r="H19" i="15"/>
  <c r="H23" i="15"/>
  <c r="H27" i="15"/>
  <c r="H31" i="15"/>
  <c r="H35" i="15"/>
  <c r="H39" i="15"/>
  <c r="I37" i="14"/>
  <c r="I33" i="14"/>
  <c r="I29" i="14"/>
  <c r="I25" i="14"/>
  <c r="I21" i="14"/>
  <c r="I17" i="14"/>
  <c r="I13" i="14"/>
  <c r="I9" i="14"/>
  <c r="I5" i="14"/>
  <c r="C42" i="15"/>
  <c r="C43" i="15" l="1"/>
  <c r="F43" i="15" s="1"/>
  <c r="F42" i="15"/>
  <c r="H42" i="15" l="1"/>
  <c r="G42" i="15"/>
  <c r="I41" i="14"/>
  <c r="G8" i="15"/>
  <c r="G32" i="15"/>
  <c r="G29" i="15"/>
  <c r="G30" i="15"/>
  <c r="G36" i="15"/>
  <c r="G7" i="15"/>
  <c r="G31" i="15"/>
  <c r="G16" i="15"/>
  <c r="G6" i="15"/>
  <c r="G33" i="15"/>
  <c r="G41" i="15"/>
  <c r="G12" i="15"/>
  <c r="G40" i="15"/>
  <c r="G25" i="15"/>
  <c r="G10" i="15"/>
  <c r="G18" i="15"/>
  <c r="G26" i="15"/>
  <c r="G34" i="15"/>
  <c r="G24" i="15"/>
  <c r="G9" i="15"/>
  <c r="G5" i="15"/>
  <c r="G11" i="15"/>
  <c r="G19" i="15"/>
  <c r="G27" i="15"/>
  <c r="G35" i="15"/>
  <c r="G21" i="15"/>
  <c r="G13" i="15"/>
  <c r="G22" i="15"/>
  <c r="G38" i="15"/>
  <c r="G17" i="15"/>
  <c r="G23" i="15"/>
  <c r="G39" i="15"/>
  <c r="G28" i="15"/>
  <c r="G37" i="15"/>
  <c r="G14" i="15"/>
  <c r="G20" i="15"/>
  <c r="G15" i="15"/>
  <c r="H43" i="15"/>
  <c r="I42" i="14"/>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 i="16"/>
  <c r="G5" i="16"/>
  <c r="G6" i="16"/>
  <c r="G7" i="16"/>
  <c r="G8" i="16"/>
  <c r="G9" i="16"/>
  <c r="G10" i="16"/>
  <c r="G11" i="16"/>
  <c r="G12" i="16"/>
  <c r="G13" i="16"/>
  <c r="G14" i="16"/>
  <c r="G15" i="16"/>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 i="16"/>
  <c r="E5" i="16"/>
  <c r="E6" i="16"/>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36" i="16"/>
  <c r="E37" i="16"/>
  <c r="E38" i="16"/>
  <c r="E39" i="16"/>
  <c r="E40" i="16"/>
  <c r="E41" i="16"/>
  <c r="E42" i="16"/>
  <c r="E43" i="16"/>
  <c r="E4" i="16"/>
  <c r="D5" i="16"/>
  <c r="D6" i="16"/>
  <c r="D7" i="16"/>
  <c r="D8" i="16"/>
  <c r="D9" i="16"/>
  <c r="D10" i="16"/>
  <c r="D11" i="16"/>
  <c r="D12" i="16"/>
  <c r="D13" i="16"/>
  <c r="D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 i="16"/>
  <c r="B5" i="12"/>
  <c r="H5" i="14"/>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 i="14"/>
  <c r="G5" i="14"/>
  <c r="G6" i="14"/>
  <c r="G7" i="14"/>
  <c r="G8" i="14"/>
  <c r="G9" i="14"/>
  <c r="G10" i="14"/>
  <c r="G11" i="14"/>
  <c r="G12" i="14"/>
  <c r="G13" i="14"/>
  <c r="G14" i="14"/>
  <c r="G15" i="14"/>
  <c r="G16" i="14"/>
  <c r="G17" i="14"/>
  <c r="G18" i="14"/>
  <c r="G19" i="14"/>
  <c r="G20" i="14"/>
  <c r="G21" i="14"/>
  <c r="G22" i="14"/>
  <c r="G23" i="14"/>
  <c r="G24" i="14"/>
  <c r="G25" i="14"/>
  <c r="G26" i="14"/>
  <c r="G27" i="14"/>
  <c r="G28" i="14"/>
  <c r="G29" i="14"/>
  <c r="G30" i="14"/>
  <c r="G31" i="14"/>
  <c r="G32" i="14"/>
  <c r="G33" i="14"/>
  <c r="G34" i="14"/>
  <c r="G35" i="14"/>
  <c r="G36" i="14"/>
  <c r="G37" i="14"/>
  <c r="G38" i="14"/>
  <c r="G39" i="14"/>
  <c r="G40" i="14"/>
  <c r="G41" i="14"/>
  <c r="G42" i="14"/>
  <c r="G43" i="14"/>
  <c r="G4" i="14"/>
  <c r="F5" i="14"/>
  <c r="F6" i="14"/>
  <c r="F7" i="14"/>
  <c r="F8" i="14"/>
  <c r="F9" i="14"/>
  <c r="F10" i="14"/>
  <c r="F11" i="14"/>
  <c r="F12" i="14"/>
  <c r="F13" i="14"/>
  <c r="F14" i="14"/>
  <c r="F15" i="14"/>
  <c r="F16" i="14"/>
  <c r="F17" i="14"/>
  <c r="F18" i="14"/>
  <c r="F19" i="14"/>
  <c r="F20" i="14"/>
  <c r="F21" i="14"/>
  <c r="F22" i="14"/>
  <c r="F23" i="14"/>
  <c r="F24" i="14"/>
  <c r="F25" i="14"/>
  <c r="F26" i="14"/>
  <c r="F27" i="14"/>
  <c r="F28" i="14"/>
  <c r="F29" i="14"/>
  <c r="F30" i="14"/>
  <c r="F31" i="14"/>
  <c r="F32" i="14"/>
  <c r="F33" i="14"/>
  <c r="F34" i="14"/>
  <c r="F35" i="14"/>
  <c r="F36" i="14"/>
  <c r="F37" i="14"/>
  <c r="F38" i="14"/>
  <c r="F39" i="14"/>
  <c r="F40" i="14"/>
  <c r="F41" i="14"/>
  <c r="F42" i="14"/>
  <c r="F43" i="14"/>
  <c r="F4" i="14"/>
  <c r="E5" i="14"/>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39" i="14"/>
  <c r="E40" i="14"/>
  <c r="E41" i="14"/>
  <c r="E42" i="14"/>
  <c r="E43" i="14"/>
  <c r="E4" i="14"/>
  <c r="G8" i="4" l="1"/>
  <c r="G12" i="4"/>
  <c r="G16" i="4"/>
  <c r="G20" i="4"/>
  <c r="G24" i="4"/>
  <c r="G28" i="4"/>
  <c r="G32" i="4"/>
  <c r="G36" i="4"/>
  <c r="G40" i="4"/>
  <c r="G4" i="4"/>
  <c r="F8" i="4"/>
  <c r="F12" i="4"/>
  <c r="F16" i="4"/>
  <c r="F20" i="4"/>
  <c r="F24" i="4"/>
  <c r="F28" i="4"/>
  <c r="F32" i="4"/>
  <c r="F36" i="4"/>
  <c r="F40" i="4"/>
  <c r="E5" i="4"/>
  <c r="E6" i="4"/>
  <c r="E7" i="4"/>
  <c r="G7" i="4" s="1"/>
  <c r="E8" i="4"/>
  <c r="E9" i="4"/>
  <c r="E10" i="4"/>
  <c r="G10" i="4" s="1"/>
  <c r="E11" i="4"/>
  <c r="G11" i="4" s="1"/>
  <c r="E12" i="4"/>
  <c r="E13" i="4"/>
  <c r="E14" i="4"/>
  <c r="E15" i="4"/>
  <c r="G15" i="4" s="1"/>
  <c r="E16" i="4"/>
  <c r="E17" i="4"/>
  <c r="E18" i="4"/>
  <c r="E19" i="4"/>
  <c r="G19" i="4" s="1"/>
  <c r="E20" i="4"/>
  <c r="E21" i="4"/>
  <c r="E22" i="4"/>
  <c r="E23" i="4"/>
  <c r="G23" i="4" s="1"/>
  <c r="E24" i="4"/>
  <c r="E25" i="4"/>
  <c r="E26" i="4"/>
  <c r="G26" i="4" s="1"/>
  <c r="E27" i="4"/>
  <c r="G27" i="4" s="1"/>
  <c r="E28" i="4"/>
  <c r="E29" i="4"/>
  <c r="E30" i="4"/>
  <c r="E31" i="4"/>
  <c r="G31" i="4" s="1"/>
  <c r="E32" i="4"/>
  <c r="E33" i="4"/>
  <c r="E34" i="4"/>
  <c r="E35" i="4"/>
  <c r="G35" i="4" s="1"/>
  <c r="E36" i="4"/>
  <c r="E37" i="4"/>
  <c r="E38" i="4"/>
  <c r="G38" i="4" s="1"/>
  <c r="E39" i="4"/>
  <c r="G39" i="4" s="1"/>
  <c r="E40" i="4"/>
  <c r="E41" i="4"/>
  <c r="F7" i="4" s="1"/>
  <c r="E42" i="4"/>
  <c r="E43" i="4"/>
  <c r="G43" i="4" s="1"/>
  <c r="E4" i="4"/>
  <c r="F4" i="4" s="1"/>
  <c r="C34" i="14" l="1"/>
  <c r="D34" i="14"/>
  <c r="C22" i="14"/>
  <c r="D22" i="14"/>
  <c r="C14" i="14"/>
  <c r="D14" i="14"/>
  <c r="C6" i="14"/>
  <c r="D6" i="14"/>
  <c r="C37" i="14"/>
  <c r="D37" i="14"/>
  <c r="C29" i="14"/>
  <c r="D29" i="14"/>
  <c r="C17" i="14"/>
  <c r="D17" i="14"/>
  <c r="C9" i="14"/>
  <c r="D9" i="14"/>
  <c r="C5" i="14"/>
  <c r="D5" i="14"/>
  <c r="F39" i="4"/>
  <c r="F35" i="4"/>
  <c r="F31" i="4"/>
  <c r="F27" i="4"/>
  <c r="F23" i="4"/>
  <c r="F19" i="4"/>
  <c r="F15" i="4"/>
  <c r="F11" i="4"/>
  <c r="C42" i="14"/>
  <c r="D42" i="14"/>
  <c r="C30" i="14"/>
  <c r="D30" i="14"/>
  <c r="C18" i="14"/>
  <c r="D18" i="14"/>
  <c r="C33" i="14"/>
  <c r="D33" i="14"/>
  <c r="C25" i="14"/>
  <c r="D25" i="14"/>
  <c r="C13" i="14"/>
  <c r="D13" i="14"/>
  <c r="C40" i="14"/>
  <c r="D40" i="14"/>
  <c r="C36" i="14"/>
  <c r="D36" i="14"/>
  <c r="C32" i="14"/>
  <c r="D32" i="14"/>
  <c r="C28" i="14"/>
  <c r="D28" i="14"/>
  <c r="C24" i="14"/>
  <c r="D24" i="14"/>
  <c r="C20" i="14"/>
  <c r="D20" i="14"/>
  <c r="C16" i="14"/>
  <c r="D16" i="14"/>
  <c r="C12" i="14"/>
  <c r="D12" i="14"/>
  <c r="C8" i="14"/>
  <c r="D8" i="14"/>
  <c r="F38" i="4"/>
  <c r="F34" i="4"/>
  <c r="F30" i="4"/>
  <c r="F26" i="4"/>
  <c r="F22" i="4"/>
  <c r="F18" i="4"/>
  <c r="F14" i="4"/>
  <c r="F10" i="4"/>
  <c r="F6" i="4"/>
  <c r="G42" i="4"/>
  <c r="G34" i="4"/>
  <c r="G30" i="4"/>
  <c r="G22" i="4"/>
  <c r="G18" i="4"/>
  <c r="G14" i="4"/>
  <c r="G6" i="4"/>
  <c r="C38" i="14"/>
  <c r="D38" i="14"/>
  <c r="C26" i="14"/>
  <c r="D26" i="14"/>
  <c r="C10" i="14"/>
  <c r="D10" i="14"/>
  <c r="C41" i="14"/>
  <c r="D41" i="14"/>
  <c r="C21" i="14"/>
  <c r="D21" i="14"/>
  <c r="C4" i="14"/>
  <c r="D4" i="14"/>
  <c r="C43" i="14"/>
  <c r="D43" i="14"/>
  <c r="C39" i="14"/>
  <c r="D39" i="14"/>
  <c r="C35" i="14"/>
  <c r="D35" i="14"/>
  <c r="C31" i="14"/>
  <c r="D31" i="14"/>
  <c r="C27" i="14"/>
  <c r="D27" i="14"/>
  <c r="C23" i="14"/>
  <c r="D23" i="14"/>
  <c r="C19" i="14"/>
  <c r="D19" i="14"/>
  <c r="C15" i="14"/>
  <c r="D15" i="14"/>
  <c r="C11" i="14"/>
  <c r="D11" i="14"/>
  <c r="C7" i="14"/>
  <c r="D7" i="14"/>
  <c r="F41" i="4"/>
  <c r="F37" i="4"/>
  <c r="F33" i="4"/>
  <c r="F29" i="4"/>
  <c r="F25" i="4"/>
  <c r="F21" i="4"/>
  <c r="F17" i="4"/>
  <c r="F13" i="4"/>
  <c r="F9" i="4"/>
  <c r="F5" i="4"/>
  <c r="G41" i="4"/>
  <c r="G37" i="4"/>
  <c r="G33" i="4"/>
  <c r="G29" i="4"/>
  <c r="G25" i="4"/>
  <c r="G21" i="4"/>
  <c r="G17" i="4"/>
  <c r="G13" i="4"/>
  <c r="G9" i="4"/>
  <c r="G5" i="4"/>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3" i="1"/>
  <c r="G40"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3" i="1"/>
  <c r="C42" i="3"/>
  <c r="C41" i="3" l="1"/>
  <c r="H41" i="16" s="1"/>
  <c r="D7" i="3" l="1"/>
  <c r="D11" i="3"/>
  <c r="D15" i="3"/>
  <c r="D19" i="3"/>
  <c r="D23" i="3"/>
  <c r="D27" i="3"/>
  <c r="D31" i="3"/>
  <c r="D35" i="3"/>
  <c r="D39" i="3"/>
  <c r="D8" i="3"/>
  <c r="D12" i="3"/>
  <c r="D16" i="3"/>
  <c r="D20" i="3"/>
  <c r="D24" i="3"/>
  <c r="D28" i="3"/>
  <c r="D32" i="3"/>
  <c r="D36" i="3"/>
  <c r="D40" i="3"/>
  <c r="D6" i="3"/>
  <c r="D18" i="3"/>
  <c r="D22" i="3"/>
  <c r="D30" i="3"/>
  <c r="D38" i="3"/>
  <c r="D5" i="3"/>
  <c r="D9" i="3"/>
  <c r="D13" i="3"/>
  <c r="D17" i="3"/>
  <c r="D21" i="3"/>
  <c r="D25" i="3"/>
  <c r="D29" i="3"/>
  <c r="D33" i="3"/>
  <c r="D37" i="3"/>
  <c r="D41" i="3"/>
  <c r="D10" i="3"/>
  <c r="D14" i="3"/>
  <c r="D26" i="3"/>
  <c r="D34" i="3"/>
  <c r="D4" i="3"/>
  <c r="C43" i="3"/>
  <c r="E41" i="3" l="1"/>
  <c r="E19" i="3"/>
  <c r="E35" i="3"/>
  <c r="E30" i="3"/>
  <c r="E16" i="3"/>
  <c r="E32" i="3"/>
  <c r="E5" i="3"/>
  <c r="E21" i="3"/>
  <c r="E37" i="3"/>
  <c r="E14" i="3"/>
  <c r="E42" i="3"/>
  <c r="E7" i="3"/>
  <c r="E23" i="3"/>
  <c r="E39" i="3"/>
  <c r="E38" i="3"/>
  <c r="E20" i="3"/>
  <c r="E36" i="3"/>
  <c r="E9" i="3"/>
  <c r="E25" i="3"/>
  <c r="E22" i="3"/>
  <c r="E12" i="3"/>
  <c r="E4" i="3"/>
  <c r="E10" i="3"/>
  <c r="E11" i="3"/>
  <c r="E27" i="3"/>
  <c r="E43" i="3"/>
  <c r="E8" i="3"/>
  <c r="E24" i="3"/>
  <c r="E40" i="3"/>
  <c r="E13" i="3"/>
  <c r="E29" i="3"/>
  <c r="E6" i="3"/>
  <c r="E26" i="3"/>
  <c r="E15" i="3"/>
  <c r="E31" i="3"/>
  <c r="E18" i="3"/>
  <c r="E28" i="3"/>
  <c r="E17" i="3"/>
  <c r="E33" i="3"/>
  <c r="E34" i="3"/>
</calcChain>
</file>

<file path=xl/sharedStrings.xml><?xml version="1.0" encoding="utf-8"?>
<sst xmlns="http://schemas.openxmlformats.org/spreadsheetml/2006/main" count="1546" uniqueCount="707">
  <si>
    <t>S/No</t>
  </si>
  <si>
    <t>States and FGN</t>
  </si>
  <si>
    <t>Multilateral
($)</t>
  </si>
  <si>
    <t>Bilateral (AFD)
($)</t>
  </si>
  <si>
    <t>Bilateral (CHINA EXIM BANK,
JICA, INDIA, KFW) &amp; Eurobond
($)</t>
  </si>
  <si>
    <t>Total
($)</t>
  </si>
  <si>
    <t>1</t>
  </si>
  <si>
    <t>Abia</t>
  </si>
  <si>
    <t>-</t>
  </si>
  <si>
    <t>2</t>
  </si>
  <si>
    <t>Adamawa</t>
  </si>
  <si>
    <t>3</t>
  </si>
  <si>
    <t>Akwa Ibom</t>
  </si>
  <si>
    <t>4</t>
  </si>
  <si>
    <t>Anambra</t>
  </si>
  <si>
    <t>5</t>
  </si>
  <si>
    <t>Bauchi</t>
  </si>
  <si>
    <t>6</t>
  </si>
  <si>
    <t>Bayelsa</t>
  </si>
  <si>
    <t>7</t>
  </si>
  <si>
    <t>Benue</t>
  </si>
  <si>
    <t>8</t>
  </si>
  <si>
    <t>Borno</t>
  </si>
  <si>
    <t>9</t>
  </si>
  <si>
    <t>Cross River</t>
  </si>
  <si>
    <t>10</t>
  </si>
  <si>
    <t>Delta</t>
  </si>
  <si>
    <t>11</t>
  </si>
  <si>
    <t>Ebonyi</t>
  </si>
  <si>
    <t>12</t>
  </si>
  <si>
    <t>Edo</t>
  </si>
  <si>
    <t>13</t>
  </si>
  <si>
    <t>Ekiti</t>
  </si>
  <si>
    <t>14</t>
  </si>
  <si>
    <t>Enugu</t>
  </si>
  <si>
    <t>15</t>
  </si>
  <si>
    <t>Gombe</t>
  </si>
  <si>
    <t>16</t>
  </si>
  <si>
    <t>Imo</t>
  </si>
  <si>
    <t>17</t>
  </si>
  <si>
    <t>Jigawa</t>
  </si>
  <si>
    <t>18</t>
  </si>
  <si>
    <t>Kaduna</t>
  </si>
  <si>
    <t>19</t>
  </si>
  <si>
    <t>Kano</t>
  </si>
  <si>
    <t>20</t>
  </si>
  <si>
    <t>Katsina</t>
  </si>
  <si>
    <t>21</t>
  </si>
  <si>
    <t>Kebbi</t>
  </si>
  <si>
    <t>22</t>
  </si>
  <si>
    <t>Kogi</t>
  </si>
  <si>
    <t>23</t>
  </si>
  <si>
    <t>Kwara</t>
  </si>
  <si>
    <t>24</t>
  </si>
  <si>
    <t>Lagos</t>
  </si>
  <si>
    <t>25</t>
  </si>
  <si>
    <t>Nassarawa</t>
  </si>
  <si>
    <t>26</t>
  </si>
  <si>
    <t>Niger</t>
  </si>
  <si>
    <t>27</t>
  </si>
  <si>
    <t>Ogun</t>
  </si>
  <si>
    <t>28</t>
  </si>
  <si>
    <t>Ondo</t>
  </si>
  <si>
    <t>29</t>
  </si>
  <si>
    <t>Osun</t>
  </si>
  <si>
    <t>30</t>
  </si>
  <si>
    <t>Oyo</t>
  </si>
  <si>
    <t>31</t>
  </si>
  <si>
    <t>Plateau</t>
  </si>
  <si>
    <t>32</t>
  </si>
  <si>
    <t>Rivers</t>
  </si>
  <si>
    <t>33</t>
  </si>
  <si>
    <t>Sokoto</t>
  </si>
  <si>
    <t>34</t>
  </si>
  <si>
    <t>Taraba</t>
  </si>
  <si>
    <t>35</t>
  </si>
  <si>
    <t>Yobe</t>
  </si>
  <si>
    <t>36</t>
  </si>
  <si>
    <t>Zamfara</t>
  </si>
  <si>
    <t>37</t>
  </si>
  <si>
    <t>FCT</t>
  </si>
  <si>
    <t>TOTAL</t>
  </si>
  <si>
    <t>(AMOUNTS IN NAIRA)</t>
  </si>
  <si>
    <t>S/N</t>
  </si>
  <si>
    <t>STATE</t>
  </si>
  <si>
    <t>DEBT STOCK</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</si>
  <si>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</si>
  <si>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</si>
  <si>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</si>
  <si>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</si>
  <si>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</si>
  <si>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</si>
  <si>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</si>
  <si>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</si>
  <si>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</si>
  <si>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</si>
  <si>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</si>
  <si>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</si>
  <si>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</si>
  <si>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</si>
  <si>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</si>
  <si>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</si>
  <si>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</si>
  <si>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</si>
  <si>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</si>
  <si>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</si>
  <si>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</si>
  <si>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</si>
  <si>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</si>
  <si>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</si>
  <si>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NASARAWA</t>
  </si>
  <si>
    <t>NIGER</t>
  </si>
  <si>
    <t>OGUN***</t>
  </si>
  <si>
    <t>ONDO</t>
  </si>
  <si>
    <t>OSUN</t>
  </si>
  <si>
    <t>OYO</t>
  </si>
  <si>
    <t>PLATEAU</t>
  </si>
  <si>
    <t>RIVERS**</t>
  </si>
  <si>
    <t>SOKOTO</t>
  </si>
  <si>
    <t>TARABA</t>
  </si>
  <si>
    <t>YOBE</t>
  </si>
  <si>
    <t>ZAMFARA</t>
  </si>
  <si>
    <t>note:</t>
  </si>
  <si>
    <t>* JIGAWA AND KATSINA STATES FIGURES ARE AS MARCH 2016</t>
  </si>
  <si>
    <t>** AKWA-IBOM AND RIVERS STATES FIGURES ARE AS AT JUNE 2016</t>
  </si>
  <si>
    <t>*** OGUN STATE'S FIGURES ARE AS AT DECEMBER 2015</t>
  </si>
  <si>
    <t>TOTAL FGN</t>
  </si>
  <si>
    <t>TOTAL NATIONAL</t>
  </si>
  <si>
    <t>SHARE IN TOTAL STATE %</t>
  </si>
  <si>
    <t>SHARE IN TOTAL NATIONAL %</t>
  </si>
  <si>
    <t>TOTAL STATE &amp; FCT</t>
  </si>
  <si>
    <t>Total State &amp; FCT</t>
  </si>
  <si>
    <t>Total FGN</t>
  </si>
  <si>
    <t xml:space="preserve"> Total National</t>
  </si>
  <si>
    <t>TOTAL DOMESTIC DEBT OF THE FGN, 36 STATES AND THE FCT, AS AT DECEMBER 31, 2016 (PROVISIONAL)</t>
  </si>
  <si>
    <t>States and Federal Governments' External Debt Stock as at 31st December, 2016 (provisional)</t>
  </si>
  <si>
    <t>States and Federal Governments' External Debt Stock as at 31st December, 2011</t>
  </si>
  <si>
    <r>
      <t xml:space="preserve"> ( </t>
    </r>
    <r>
      <rPr>
        <b/>
        <i/>
        <sz val="7"/>
        <color rgb="FF000000"/>
        <rFont val="Arial"/>
        <family val="2"/>
      </rPr>
      <t xml:space="preserve">in US Dollars </t>
    </r>
    <r>
      <rPr>
        <b/>
        <i/>
        <sz val="9"/>
        <color rgb="FF000000"/>
        <rFont val="Arial"/>
        <family val="2"/>
      </rPr>
      <t xml:space="preserve">) </t>
    </r>
  </si>
  <si>
    <t xml:space="preserve">S/No </t>
  </si>
  <si>
    <t xml:space="preserve">States and FGN </t>
  </si>
  <si>
    <t xml:space="preserve">Multilateral </t>
  </si>
  <si>
    <t xml:space="preserve">Non-Paris and </t>
  </si>
  <si>
    <t>Total</t>
  </si>
  <si>
    <t xml:space="preserve"> Other Commercials </t>
  </si>
  <si>
    <t xml:space="preserve">Abia </t>
  </si>
  <si>
    <t xml:space="preserve">Adamawa </t>
  </si>
  <si>
    <t xml:space="preserve">Akwa Ibom </t>
  </si>
  <si>
    <t xml:space="preserve">Anambra </t>
  </si>
  <si>
    <t xml:space="preserve">Bauchi </t>
  </si>
  <si>
    <t xml:space="preserve">Bayelsa </t>
  </si>
  <si>
    <t xml:space="preserve">Benue </t>
  </si>
  <si>
    <t xml:space="preserve">Borno </t>
  </si>
  <si>
    <t xml:space="preserve">Cross River </t>
  </si>
  <si>
    <t xml:space="preserve">Delta </t>
  </si>
  <si>
    <t xml:space="preserve">Ebonyi </t>
  </si>
  <si>
    <t xml:space="preserve">Edo </t>
  </si>
  <si>
    <t xml:space="preserve">Ekiti </t>
  </si>
  <si>
    <t xml:space="preserve">Enugu </t>
  </si>
  <si>
    <t xml:space="preserve">Gombe </t>
  </si>
  <si>
    <t xml:space="preserve">Imo </t>
  </si>
  <si>
    <t xml:space="preserve">Jigawa </t>
  </si>
  <si>
    <t xml:space="preserve">Kaduna </t>
  </si>
  <si>
    <t xml:space="preserve">Kano </t>
  </si>
  <si>
    <t xml:space="preserve">Katsina </t>
  </si>
  <si>
    <t xml:space="preserve">Kebbi </t>
  </si>
  <si>
    <t xml:space="preserve">Kogi </t>
  </si>
  <si>
    <t xml:space="preserve">Kwara </t>
  </si>
  <si>
    <t xml:space="preserve">Lagos </t>
  </si>
  <si>
    <t xml:space="preserve">Nassarawa </t>
  </si>
  <si>
    <t xml:space="preserve">Niger </t>
  </si>
  <si>
    <t xml:space="preserve">Ogun </t>
  </si>
  <si>
    <t xml:space="preserve">Ondo </t>
  </si>
  <si>
    <t xml:space="preserve">Osun </t>
  </si>
  <si>
    <t xml:space="preserve">Oyo </t>
  </si>
  <si>
    <t xml:space="preserve">Plateau </t>
  </si>
  <si>
    <t xml:space="preserve">Rivers </t>
  </si>
  <si>
    <t xml:space="preserve">Sokoto </t>
  </si>
  <si>
    <t xml:space="preserve">Taraba </t>
  </si>
  <si>
    <t xml:space="preserve">Yobe </t>
  </si>
  <si>
    <t xml:space="preserve">Zamfara </t>
  </si>
  <si>
    <t xml:space="preserve">FCT </t>
  </si>
  <si>
    <t xml:space="preserve">Sub-Total </t>
  </si>
  <si>
    <t xml:space="preserve">FGN </t>
  </si>
  <si>
    <t xml:space="preserve">Total </t>
  </si>
  <si>
    <t xml:space="preserve">Note: Total outstanding against each State excludes arrears owed to the FGN in 2011, which arose as a result of adverse Exchange Rate fluctuations and unanticipated disbursements </t>
  </si>
  <si>
    <t>Multilateral  $</t>
  </si>
  <si>
    <t xml:space="preserve"> Other Commercials  $</t>
  </si>
  <si>
    <t>Total $</t>
  </si>
  <si>
    <t>Total States</t>
  </si>
  <si>
    <t>Total National</t>
  </si>
  <si>
    <t xml:space="preserve">Multilateral ($) </t>
  </si>
  <si>
    <t xml:space="preserve">Bilateral (AFD) ($) </t>
  </si>
  <si>
    <t xml:space="preserve">Bilateral(CHINA EXIM BANK) &amp; Eurobond ($) </t>
  </si>
  <si>
    <t xml:space="preserve">Total ($) </t>
  </si>
  <si>
    <t>States and Federal Governments' External Debt Stock as at 31st December, 2014</t>
  </si>
  <si>
    <t>(in US Dollars)</t>
  </si>
  <si>
    <r>
      <rPr>
        <b/>
        <sz val="10"/>
        <color rgb="FF000000"/>
        <rFont val="Arial"/>
        <family val="3"/>
        <charset val="134"/>
      </rPr>
      <t>States</t>
    </r>
    <r>
      <rPr>
        <sz val="10"/>
        <color theme="1"/>
        <rFont val="Calibri"/>
        <family val="2"/>
        <charset val="134"/>
        <scheme val="minor"/>
      </rPr>
      <t xml:space="preserve"> </t>
    </r>
    <r>
      <rPr>
        <b/>
        <sz val="10"/>
        <color rgb="FF000000"/>
        <rFont val="Arial"/>
        <family val="3"/>
        <charset val="134"/>
      </rPr>
      <t>and</t>
    </r>
    <r>
      <rPr>
        <sz val="10"/>
        <color theme="1"/>
        <rFont val="Calibri"/>
        <family val="2"/>
        <charset val="134"/>
        <scheme val="minor"/>
      </rPr>
      <t xml:space="preserve"> </t>
    </r>
    <r>
      <rPr>
        <b/>
        <sz val="10"/>
        <color rgb="FF000000"/>
        <rFont val="Arial"/>
        <family val="3"/>
        <charset val="134"/>
      </rPr>
      <t>Federal</t>
    </r>
    <r>
      <rPr>
        <sz val="10"/>
        <color theme="1"/>
        <rFont val="Calibri"/>
        <family val="2"/>
        <charset val="134"/>
        <scheme val="minor"/>
      </rPr>
      <t xml:space="preserve"> </t>
    </r>
    <r>
      <rPr>
        <b/>
        <sz val="10"/>
        <color rgb="FF000000"/>
        <rFont val="Arial"/>
        <family val="3"/>
        <charset val="134"/>
      </rPr>
      <t>Governments'</t>
    </r>
    <r>
      <rPr>
        <sz val="10"/>
        <color theme="1"/>
        <rFont val="Calibri"/>
        <family val="2"/>
        <charset val="134"/>
        <scheme val="minor"/>
      </rPr>
      <t xml:space="preserve"> </t>
    </r>
    <r>
      <rPr>
        <b/>
        <sz val="10"/>
        <color rgb="FF000000"/>
        <rFont val="Arial"/>
        <family val="3"/>
        <charset val="134"/>
      </rPr>
      <t>External</t>
    </r>
    <r>
      <rPr>
        <sz val="10"/>
        <color theme="1"/>
        <rFont val="Calibri"/>
        <family val="2"/>
        <charset val="134"/>
        <scheme val="minor"/>
      </rPr>
      <t xml:space="preserve"> </t>
    </r>
    <r>
      <rPr>
        <b/>
        <sz val="10"/>
        <color rgb="FF000000"/>
        <rFont val="Arial"/>
        <family val="3"/>
        <charset val="134"/>
      </rPr>
      <t>Debt</t>
    </r>
    <r>
      <rPr>
        <sz val="10"/>
        <color theme="1"/>
        <rFont val="Calibri"/>
        <family val="2"/>
        <charset val="134"/>
        <scheme val="minor"/>
      </rPr>
      <t xml:space="preserve"> </t>
    </r>
    <r>
      <rPr>
        <b/>
        <sz val="10"/>
        <color rgb="FF000000"/>
        <rFont val="Arial"/>
        <family val="3"/>
        <charset val="134"/>
      </rPr>
      <t>Stock</t>
    </r>
    <r>
      <rPr>
        <sz val="10"/>
        <color theme="1"/>
        <rFont val="Calibri"/>
        <family val="2"/>
        <charset val="134"/>
        <scheme val="minor"/>
      </rPr>
      <t xml:space="preserve"> </t>
    </r>
    <r>
      <rPr>
        <b/>
        <sz val="10"/>
        <color rgb="FF000000"/>
        <rFont val="Arial"/>
        <family val="3"/>
        <charset val="134"/>
      </rPr>
      <t>as</t>
    </r>
    <r>
      <rPr>
        <sz val="10"/>
        <color theme="1"/>
        <rFont val="Calibri"/>
        <family val="2"/>
        <charset val="134"/>
        <scheme val="minor"/>
      </rPr>
      <t xml:space="preserve"> </t>
    </r>
    <r>
      <rPr>
        <b/>
        <sz val="10"/>
        <color rgb="FF000000"/>
        <rFont val="Arial"/>
        <family val="3"/>
        <charset val="134"/>
      </rPr>
      <t>at</t>
    </r>
    <r>
      <rPr>
        <sz val="10"/>
        <color theme="1"/>
        <rFont val="Calibri"/>
        <family val="2"/>
        <charset val="134"/>
        <scheme val="minor"/>
      </rPr>
      <t xml:space="preserve"> </t>
    </r>
    <r>
      <rPr>
        <b/>
        <sz val="10"/>
        <color rgb="FF000000"/>
        <rFont val="Arial"/>
        <family val="3"/>
        <charset val="134"/>
      </rPr>
      <t>31st</t>
    </r>
    <r>
      <rPr>
        <sz val="10"/>
        <color theme="1"/>
        <rFont val="Calibri"/>
        <family val="2"/>
        <charset val="134"/>
        <scheme val="minor"/>
      </rPr>
      <t xml:space="preserve"> </t>
    </r>
    <r>
      <rPr>
        <b/>
        <sz val="10"/>
        <color rgb="FF000000"/>
        <rFont val="Arial"/>
        <family val="3"/>
        <charset val="134"/>
      </rPr>
      <t>December,</t>
    </r>
    <r>
      <rPr>
        <sz val="10"/>
        <color theme="1"/>
        <rFont val="Calibri"/>
        <family val="2"/>
        <charset val="134"/>
        <scheme val="minor"/>
      </rPr>
      <t xml:space="preserve"> </t>
    </r>
    <r>
      <rPr>
        <b/>
        <sz val="10"/>
        <color rgb="FF000000"/>
        <rFont val="Arial"/>
        <family val="3"/>
        <charset val="134"/>
      </rPr>
      <t>2013*</t>
    </r>
  </si>
  <si>
    <r>
      <rPr>
        <b/>
        <sz val="9"/>
        <color rgb="FF000000"/>
        <rFont val="Arial"/>
        <family val="3"/>
        <charset val="134"/>
      </rPr>
      <t>(Disaggregated</t>
    </r>
    <r>
      <rPr>
        <sz val="9"/>
        <color theme="1"/>
        <rFont val="Calibri"/>
        <family val="2"/>
        <charset val="134"/>
        <scheme val="minor"/>
      </rPr>
      <t xml:space="preserve"> </t>
    </r>
    <r>
      <rPr>
        <b/>
        <sz val="9"/>
        <color rgb="FF000000"/>
        <rFont val="Arial"/>
        <family val="3"/>
        <charset val="134"/>
      </rPr>
      <t>External</t>
    </r>
    <r>
      <rPr>
        <sz val="9"/>
        <color theme="1"/>
        <rFont val="Calibri"/>
        <family val="2"/>
        <charset val="134"/>
        <scheme val="minor"/>
      </rPr>
      <t xml:space="preserve"> </t>
    </r>
    <r>
      <rPr>
        <b/>
        <sz val="9"/>
        <color rgb="FF000000"/>
        <rFont val="Arial"/>
        <family val="3"/>
        <charset val="134"/>
      </rPr>
      <t>Debt</t>
    </r>
    <r>
      <rPr>
        <sz val="9"/>
        <color theme="1"/>
        <rFont val="Calibri"/>
        <family val="2"/>
        <charset val="134"/>
        <scheme val="minor"/>
      </rPr>
      <t xml:space="preserve"> </t>
    </r>
    <r>
      <rPr>
        <b/>
        <sz val="9"/>
        <color rgb="FF000000"/>
        <rFont val="Arial"/>
        <family val="3"/>
        <charset val="134"/>
      </rPr>
      <t>of</t>
    </r>
    <r>
      <rPr>
        <sz val="9"/>
        <color theme="1"/>
        <rFont val="Calibri"/>
        <family val="2"/>
        <charset val="134"/>
        <scheme val="minor"/>
      </rPr>
      <t xml:space="preserve"> </t>
    </r>
    <r>
      <rPr>
        <b/>
        <sz val="9"/>
        <color rgb="FF000000"/>
        <rFont val="Arial"/>
        <family val="3"/>
        <charset val="134"/>
      </rPr>
      <t>the</t>
    </r>
    <r>
      <rPr>
        <sz val="9"/>
        <color theme="1"/>
        <rFont val="Calibri"/>
        <family val="2"/>
        <charset val="134"/>
        <scheme val="minor"/>
      </rPr>
      <t xml:space="preserve"> </t>
    </r>
    <r>
      <rPr>
        <b/>
        <sz val="9"/>
        <color rgb="FF000000"/>
        <rFont val="Arial"/>
        <family val="3"/>
        <charset val="134"/>
      </rPr>
      <t>States</t>
    </r>
    <r>
      <rPr>
        <sz val="9"/>
        <color theme="1"/>
        <rFont val="Calibri"/>
        <family val="2"/>
        <charset val="134"/>
        <scheme val="minor"/>
      </rPr>
      <t xml:space="preserve"> </t>
    </r>
    <r>
      <rPr>
        <b/>
        <sz val="9"/>
        <color rgb="FF000000"/>
        <rFont val="Arial"/>
        <family val="3"/>
        <charset val="134"/>
      </rPr>
      <t>and</t>
    </r>
    <r>
      <rPr>
        <sz val="9"/>
        <color theme="1"/>
        <rFont val="Calibri"/>
        <family val="2"/>
        <charset val="134"/>
        <scheme val="minor"/>
      </rPr>
      <t xml:space="preserve"> </t>
    </r>
    <r>
      <rPr>
        <b/>
        <sz val="9"/>
        <color rgb="FF000000"/>
        <rFont val="Arial"/>
        <family val="3"/>
        <charset val="134"/>
      </rPr>
      <t>FCT</t>
    </r>
    <r>
      <rPr>
        <sz val="9"/>
        <color theme="1"/>
        <rFont val="Calibri"/>
        <family val="2"/>
        <charset val="134"/>
        <scheme val="minor"/>
      </rPr>
      <t xml:space="preserve"> </t>
    </r>
    <r>
      <rPr>
        <b/>
        <sz val="9"/>
        <color rgb="FF000000"/>
        <rFont val="Arial"/>
        <family val="3"/>
        <charset val="134"/>
      </rPr>
      <t>are</t>
    </r>
    <r>
      <rPr>
        <sz val="9"/>
        <color theme="1"/>
        <rFont val="Calibri"/>
        <family val="2"/>
        <charset val="134"/>
        <scheme val="minor"/>
      </rPr>
      <t xml:space="preserve"> </t>
    </r>
    <r>
      <rPr>
        <b/>
        <sz val="9"/>
        <color rgb="FF000000"/>
        <rFont val="Arial"/>
        <family val="3"/>
        <charset val="134"/>
      </rPr>
      <t>produced</t>
    </r>
    <r>
      <rPr>
        <sz val="9"/>
        <color theme="1"/>
        <rFont val="Calibri"/>
        <family val="2"/>
        <charset val="134"/>
        <scheme val="minor"/>
      </rPr>
      <t xml:space="preserve"> </t>
    </r>
    <r>
      <rPr>
        <b/>
        <sz val="9"/>
        <color rgb="FF000000"/>
        <rFont val="Arial"/>
        <family val="3"/>
        <charset val="134"/>
      </rPr>
      <t>after</t>
    </r>
    <r>
      <rPr>
        <sz val="9"/>
        <color theme="1"/>
        <rFont val="Calibri"/>
        <family val="2"/>
        <charset val="134"/>
        <scheme val="minor"/>
      </rPr>
      <t xml:space="preserve"> </t>
    </r>
    <r>
      <rPr>
        <b/>
        <sz val="9"/>
        <color rgb="FF000000"/>
        <rFont val="Arial"/>
        <family val="3"/>
        <charset val="134"/>
      </rPr>
      <t>June</t>
    </r>
    <r>
      <rPr>
        <sz val="9"/>
        <color theme="1"/>
        <rFont val="Calibri"/>
        <family val="2"/>
        <charset val="134"/>
        <scheme val="minor"/>
      </rPr>
      <t xml:space="preserve"> </t>
    </r>
    <r>
      <rPr>
        <b/>
        <sz val="9"/>
        <color rgb="FF000000"/>
        <rFont val="Arial"/>
        <family val="3"/>
        <charset val="134"/>
      </rPr>
      <t>&amp;</t>
    </r>
    <r>
      <rPr>
        <sz val="9"/>
        <color theme="1"/>
        <rFont val="Calibri"/>
        <family val="2"/>
        <charset val="134"/>
        <scheme val="minor"/>
      </rPr>
      <t xml:space="preserve"> </t>
    </r>
    <r>
      <rPr>
        <b/>
        <sz val="9"/>
        <color rgb="FF000000"/>
        <rFont val="Arial"/>
        <family val="3"/>
        <charset val="134"/>
      </rPr>
      <t>December</t>
    </r>
    <r>
      <rPr>
        <sz val="9"/>
        <color theme="1"/>
        <rFont val="Calibri"/>
        <family val="2"/>
        <charset val="134"/>
        <scheme val="minor"/>
      </rPr>
      <t xml:space="preserve"> </t>
    </r>
    <r>
      <rPr>
        <b/>
        <sz val="9"/>
        <color rgb="FF000000"/>
        <rFont val="Arial"/>
        <family val="3"/>
        <charset val="134"/>
      </rPr>
      <t>each</t>
    </r>
    <r>
      <rPr>
        <sz val="9"/>
        <color theme="1"/>
        <rFont val="Calibri"/>
        <family val="2"/>
        <charset val="134"/>
        <scheme val="minor"/>
      </rPr>
      <t xml:space="preserve"> </t>
    </r>
    <r>
      <rPr>
        <b/>
        <sz val="9"/>
        <color rgb="FF000000"/>
        <rFont val="Arial"/>
        <family val="3"/>
        <charset val="134"/>
      </rPr>
      <t>year)</t>
    </r>
  </si>
  <si>
    <r>
      <rPr>
        <b/>
        <i/>
        <sz val="6"/>
        <color rgb="FF000000"/>
        <rFont val="Arial"/>
        <family val="3"/>
        <charset val="134"/>
      </rPr>
      <t>S/No</t>
    </r>
  </si>
  <si>
    <r>
      <rPr>
        <b/>
        <sz val="6"/>
        <color rgb="FF000000"/>
        <rFont val="Arial"/>
        <family val="3"/>
        <charset val="134"/>
      </rPr>
      <t>States</t>
    </r>
    <r>
      <rPr>
        <sz val="5"/>
        <color theme="1"/>
        <rFont val="Calibri"/>
        <family val="2"/>
        <charset val="134"/>
        <scheme val="minor"/>
      </rPr>
      <t xml:space="preserve"> </t>
    </r>
    <r>
      <rPr>
        <b/>
        <sz val="6"/>
        <color rgb="FF000000"/>
        <rFont val="Arial"/>
        <family val="3"/>
        <charset val="134"/>
      </rPr>
      <t>and</t>
    </r>
    <r>
      <rPr>
        <sz val="5"/>
        <color theme="1"/>
        <rFont val="Calibri"/>
        <family val="2"/>
        <charset val="134"/>
        <scheme val="minor"/>
      </rPr>
      <t xml:space="preserve"> </t>
    </r>
    <r>
      <rPr>
        <b/>
        <sz val="6"/>
        <color rgb="FF000000"/>
        <rFont val="Arial"/>
        <family val="3"/>
        <charset val="134"/>
      </rPr>
      <t>FGN</t>
    </r>
  </si>
  <si>
    <r>
      <rPr>
        <b/>
        <sz val="6"/>
        <color rgb="FF000000"/>
        <rFont val="Arial"/>
        <family val="3"/>
        <charset val="134"/>
      </rPr>
      <t>Multilateral</t>
    </r>
  </si>
  <si>
    <r>
      <rPr>
        <b/>
        <sz val="6"/>
        <color rgb="FF000000"/>
        <rFont val="Arial"/>
        <family val="3"/>
        <charset val="134"/>
      </rPr>
      <t>Bilateral</t>
    </r>
    <r>
      <rPr>
        <sz val="5"/>
        <color theme="1"/>
        <rFont val="Calibri"/>
        <family val="2"/>
        <charset val="134"/>
        <scheme val="minor"/>
      </rPr>
      <t xml:space="preserve"> </t>
    </r>
    <r>
      <rPr>
        <b/>
        <sz val="6"/>
        <color rgb="FF000000"/>
        <rFont val="Arial"/>
        <family val="3"/>
        <charset val="134"/>
      </rPr>
      <t>(AFD)</t>
    </r>
  </si>
  <si>
    <r>
      <rPr>
        <b/>
        <sz val="6"/>
        <color rgb="FF000000"/>
        <rFont val="Arial"/>
        <family val="3"/>
        <charset val="134"/>
      </rPr>
      <t>Bilateral(CHINA</t>
    </r>
    <r>
      <rPr>
        <sz val="5"/>
        <color theme="1"/>
        <rFont val="Calibri"/>
        <family val="2"/>
        <charset val="134"/>
        <scheme val="minor"/>
      </rPr>
      <t xml:space="preserve"> </t>
    </r>
    <r>
      <rPr>
        <b/>
        <sz val="6"/>
        <color rgb="FF000000"/>
        <rFont val="Arial"/>
        <family val="3"/>
        <charset val="134"/>
      </rPr>
      <t>EXIM</t>
    </r>
    <r>
      <rPr>
        <sz val="5"/>
        <color theme="1"/>
        <rFont val="Calibri"/>
        <family val="2"/>
        <charset val="134"/>
        <scheme val="minor"/>
      </rPr>
      <t xml:space="preserve"> </t>
    </r>
    <r>
      <rPr>
        <b/>
        <sz val="6"/>
        <color rgb="FF000000"/>
        <rFont val="Arial"/>
        <family val="3"/>
        <charset val="134"/>
      </rPr>
      <t>BANK),</t>
    </r>
  </si>
  <si>
    <r>
      <rPr>
        <b/>
        <sz val="6"/>
        <color rgb="FF000000"/>
        <rFont val="Arial"/>
        <family val="3"/>
        <charset val="134"/>
      </rPr>
      <t>($)</t>
    </r>
  </si>
  <si>
    <r>
      <rPr>
        <sz val="7"/>
        <color rgb="FF000000"/>
        <rFont val="Arial"/>
        <family val="3"/>
        <charset val="134"/>
      </rPr>
      <t>Abia</t>
    </r>
  </si>
  <si>
    <r>
      <rPr>
        <sz val="7"/>
        <color rgb="FF000000"/>
        <rFont val="Arial"/>
        <family val="3"/>
        <charset val="134"/>
      </rPr>
      <t>-</t>
    </r>
  </si>
  <si>
    <r>
      <rPr>
        <sz val="7"/>
        <color rgb="FF000000"/>
        <rFont val="Arial"/>
        <family val="3"/>
        <charset val="134"/>
      </rPr>
      <t>Adamawa</t>
    </r>
  </si>
  <si>
    <r>
      <rPr>
        <sz val="7"/>
        <color rgb="FF000000"/>
        <rFont val="Arial"/>
        <family val="3"/>
        <charset val="134"/>
      </rPr>
      <t>Akwa</t>
    </r>
    <r>
      <rPr>
        <sz val="6"/>
        <color theme="1"/>
        <rFont val="Calibri"/>
        <family val="2"/>
        <charset val="134"/>
        <scheme val="minor"/>
      </rPr>
      <t xml:space="preserve"> </t>
    </r>
    <r>
      <rPr>
        <sz val="7"/>
        <color rgb="FF000000"/>
        <rFont val="Arial"/>
        <family val="3"/>
        <charset val="134"/>
      </rPr>
      <t>Ibom</t>
    </r>
  </si>
  <si>
    <r>
      <rPr>
        <sz val="7"/>
        <color rgb="FF000000"/>
        <rFont val="Arial"/>
        <family val="3"/>
        <charset val="134"/>
      </rPr>
      <t>Anambra</t>
    </r>
  </si>
  <si>
    <r>
      <rPr>
        <sz val="7"/>
        <color rgb="FF000000"/>
        <rFont val="Arial"/>
        <family val="3"/>
        <charset val="134"/>
      </rPr>
      <t>Bauchi</t>
    </r>
  </si>
  <si>
    <r>
      <rPr>
        <sz val="7"/>
        <color rgb="FF000000"/>
        <rFont val="Arial"/>
        <family val="3"/>
        <charset val="134"/>
      </rPr>
      <t>Bayelsa</t>
    </r>
  </si>
  <si>
    <r>
      <rPr>
        <sz val="7"/>
        <color rgb="FF000000"/>
        <rFont val="Arial"/>
        <family val="3"/>
        <charset val="134"/>
      </rPr>
      <t>Benue</t>
    </r>
  </si>
  <si>
    <r>
      <rPr>
        <sz val="7"/>
        <color rgb="FF000000"/>
        <rFont val="Arial"/>
        <family val="3"/>
        <charset val="134"/>
      </rPr>
      <t>Borno</t>
    </r>
  </si>
  <si>
    <r>
      <rPr>
        <sz val="7"/>
        <color rgb="FF000000"/>
        <rFont val="Arial"/>
        <family val="3"/>
        <charset val="134"/>
      </rPr>
      <t>Cross</t>
    </r>
    <r>
      <rPr>
        <sz val="6"/>
        <color theme="1"/>
        <rFont val="Calibri"/>
        <family val="2"/>
        <charset val="134"/>
        <scheme val="minor"/>
      </rPr>
      <t xml:space="preserve"> </t>
    </r>
    <r>
      <rPr>
        <sz val="7"/>
        <color rgb="FF000000"/>
        <rFont val="Arial"/>
        <family val="3"/>
        <charset val="134"/>
      </rPr>
      <t>River</t>
    </r>
  </si>
  <si>
    <r>
      <rPr>
        <sz val="7"/>
        <color rgb="FF000000"/>
        <rFont val="Arial"/>
        <family val="3"/>
        <charset val="134"/>
      </rPr>
      <t>Delta</t>
    </r>
  </si>
  <si>
    <r>
      <rPr>
        <sz val="7"/>
        <color rgb="FF000000"/>
        <rFont val="Arial"/>
        <family val="3"/>
        <charset val="134"/>
      </rPr>
      <t>Ebonyi</t>
    </r>
  </si>
  <si>
    <r>
      <rPr>
        <sz val="7"/>
        <color rgb="FF000000"/>
        <rFont val="Arial"/>
        <family val="3"/>
        <charset val="134"/>
      </rPr>
      <t>Edo</t>
    </r>
  </si>
  <si>
    <r>
      <rPr>
        <sz val="7"/>
        <color rgb="FF000000"/>
        <rFont val="Arial"/>
        <family val="3"/>
        <charset val="134"/>
      </rPr>
      <t>Ekiti</t>
    </r>
  </si>
  <si>
    <r>
      <rPr>
        <sz val="7"/>
        <color rgb="FF000000"/>
        <rFont val="Arial"/>
        <family val="3"/>
        <charset val="134"/>
      </rPr>
      <t>Enugu</t>
    </r>
  </si>
  <si>
    <r>
      <rPr>
        <sz val="7"/>
        <color rgb="FF000000"/>
        <rFont val="Arial"/>
        <family val="3"/>
        <charset val="134"/>
      </rPr>
      <t>Gombe</t>
    </r>
  </si>
  <si>
    <r>
      <rPr>
        <sz val="7"/>
        <color rgb="FF000000"/>
        <rFont val="Arial"/>
        <family val="3"/>
        <charset val="134"/>
      </rPr>
      <t>Imo</t>
    </r>
  </si>
  <si>
    <r>
      <rPr>
        <sz val="7"/>
        <color rgb="FF000000"/>
        <rFont val="Arial"/>
        <family val="3"/>
        <charset val="134"/>
      </rPr>
      <t>Jigawa</t>
    </r>
  </si>
  <si>
    <r>
      <rPr>
        <sz val="7"/>
        <color rgb="FF000000"/>
        <rFont val="Arial"/>
        <family val="3"/>
        <charset val="134"/>
      </rPr>
      <t>Kaduna</t>
    </r>
  </si>
  <si>
    <r>
      <rPr>
        <sz val="7"/>
        <color rgb="FF000000"/>
        <rFont val="Arial"/>
        <family val="3"/>
        <charset val="134"/>
      </rPr>
      <t>Kano</t>
    </r>
  </si>
  <si>
    <r>
      <rPr>
        <sz val="7"/>
        <color rgb="FF000000"/>
        <rFont val="Arial"/>
        <family val="3"/>
        <charset val="134"/>
      </rPr>
      <t>Katsina</t>
    </r>
  </si>
  <si>
    <r>
      <rPr>
        <sz val="7"/>
        <color rgb="FF000000"/>
        <rFont val="Arial"/>
        <family val="3"/>
        <charset val="134"/>
      </rPr>
      <t>Kebbi</t>
    </r>
  </si>
  <si>
    <r>
      <rPr>
        <sz val="7"/>
        <color rgb="FF000000"/>
        <rFont val="Arial"/>
        <family val="3"/>
        <charset val="134"/>
      </rPr>
      <t>Kogi</t>
    </r>
  </si>
  <si>
    <r>
      <rPr>
        <sz val="7"/>
        <color rgb="FF000000"/>
        <rFont val="Arial"/>
        <family val="3"/>
        <charset val="134"/>
      </rPr>
      <t>Kwara</t>
    </r>
  </si>
  <si>
    <r>
      <rPr>
        <sz val="7"/>
        <color rgb="FF000000"/>
        <rFont val="Arial"/>
        <family val="3"/>
        <charset val="134"/>
      </rPr>
      <t>Lagos</t>
    </r>
  </si>
  <si>
    <r>
      <rPr>
        <sz val="7"/>
        <color rgb="FF000000"/>
        <rFont val="Arial"/>
        <family val="3"/>
        <charset val="134"/>
      </rPr>
      <t>Nassarawa</t>
    </r>
  </si>
  <si>
    <r>
      <rPr>
        <sz val="7"/>
        <color rgb="FF000000"/>
        <rFont val="Arial"/>
        <family val="3"/>
        <charset val="134"/>
      </rPr>
      <t>Niger</t>
    </r>
  </si>
  <si>
    <r>
      <rPr>
        <sz val="7"/>
        <color rgb="FF000000"/>
        <rFont val="Arial"/>
        <family val="3"/>
        <charset val="134"/>
      </rPr>
      <t>Ogun</t>
    </r>
  </si>
  <si>
    <r>
      <rPr>
        <sz val="7"/>
        <color rgb="FF000000"/>
        <rFont val="Arial"/>
        <family val="3"/>
        <charset val="134"/>
      </rPr>
      <t>Ondo</t>
    </r>
  </si>
  <si>
    <r>
      <rPr>
        <sz val="7"/>
        <color rgb="FF000000"/>
        <rFont val="Arial"/>
        <family val="3"/>
        <charset val="134"/>
      </rPr>
      <t>Osun</t>
    </r>
  </si>
  <si>
    <r>
      <rPr>
        <sz val="7"/>
        <color rgb="FF000000"/>
        <rFont val="Arial"/>
        <family val="3"/>
        <charset val="134"/>
      </rPr>
      <t>Oyo</t>
    </r>
  </si>
  <si>
    <r>
      <rPr>
        <sz val="7"/>
        <color rgb="FF000000"/>
        <rFont val="Arial"/>
        <family val="3"/>
        <charset val="134"/>
      </rPr>
      <t>Plateau</t>
    </r>
  </si>
  <si>
    <r>
      <rPr>
        <sz val="7"/>
        <color rgb="FF000000"/>
        <rFont val="Arial"/>
        <family val="3"/>
        <charset val="134"/>
      </rPr>
      <t>Rivers</t>
    </r>
  </si>
  <si>
    <r>
      <rPr>
        <sz val="7"/>
        <color rgb="FF000000"/>
        <rFont val="Arial"/>
        <family val="3"/>
        <charset val="134"/>
      </rPr>
      <t>Sokoto</t>
    </r>
  </si>
  <si>
    <r>
      <rPr>
        <sz val="7"/>
        <color rgb="FF000000"/>
        <rFont val="Arial"/>
        <family val="3"/>
        <charset val="134"/>
      </rPr>
      <t>Taraba</t>
    </r>
  </si>
  <si>
    <r>
      <rPr>
        <sz val="7"/>
        <color rgb="FF000000"/>
        <rFont val="Arial"/>
        <family val="3"/>
        <charset val="134"/>
      </rPr>
      <t>Yobe</t>
    </r>
  </si>
  <si>
    <r>
      <rPr>
        <sz val="7"/>
        <color rgb="FF000000"/>
        <rFont val="Arial"/>
        <family val="3"/>
        <charset val="134"/>
      </rPr>
      <t>Zamfara</t>
    </r>
  </si>
  <si>
    <r>
      <rPr>
        <sz val="7"/>
        <color rgb="FF000000"/>
        <rFont val="Arial"/>
        <family val="3"/>
        <charset val="134"/>
      </rPr>
      <t>FCT</t>
    </r>
  </si>
  <si>
    <r>
      <rPr>
        <b/>
        <sz val="7"/>
        <color rgb="FF000000"/>
        <rFont val="Arial"/>
        <family val="3"/>
        <charset val="134"/>
      </rPr>
      <t>Sub-Total</t>
    </r>
  </si>
  <si>
    <r>
      <rPr>
        <b/>
        <sz val="7"/>
        <color rgb="FF000000"/>
        <rFont val="Arial"/>
        <family val="3"/>
        <charset val="134"/>
      </rPr>
      <t>-</t>
    </r>
  </si>
  <si>
    <r>
      <rPr>
        <b/>
        <sz val="7"/>
        <color rgb="FF000000"/>
        <rFont val="Arial"/>
        <family val="3"/>
        <charset val="134"/>
      </rPr>
      <t>FGN</t>
    </r>
  </si>
  <si>
    <r>
      <rPr>
        <b/>
        <sz val="7"/>
        <color rgb="FF000000"/>
        <rFont val="Arial"/>
        <family val="3"/>
        <charset val="134"/>
      </rPr>
      <t>Total</t>
    </r>
  </si>
  <si>
    <r>
      <rPr>
        <b/>
        <i/>
        <sz val="10"/>
        <color rgb="FF000000"/>
        <rFont val="Arial"/>
        <family val="3"/>
        <charset val="134"/>
      </rPr>
      <t>S/No</t>
    </r>
  </si>
  <si>
    <r>
      <rPr>
        <b/>
        <sz val="10"/>
        <color rgb="FF000000"/>
        <rFont val="Arial"/>
        <family val="3"/>
        <charset val="134"/>
      </rPr>
      <t>States</t>
    </r>
    <r>
      <rPr>
        <sz val="10"/>
        <color theme="1"/>
        <rFont val="Calibri"/>
        <family val="2"/>
        <charset val="134"/>
        <scheme val="minor"/>
      </rPr>
      <t xml:space="preserve"> </t>
    </r>
    <r>
      <rPr>
        <b/>
        <sz val="10"/>
        <color rgb="FF000000"/>
        <rFont val="Arial"/>
        <family val="3"/>
        <charset val="134"/>
      </rPr>
      <t>and</t>
    </r>
    <r>
      <rPr>
        <sz val="10"/>
        <color theme="1"/>
        <rFont val="Calibri"/>
        <family val="2"/>
        <charset val="134"/>
        <scheme val="minor"/>
      </rPr>
      <t xml:space="preserve"> </t>
    </r>
    <r>
      <rPr>
        <b/>
        <sz val="10"/>
        <color rgb="FF000000"/>
        <rFont val="Arial"/>
        <family val="3"/>
        <charset val="134"/>
      </rPr>
      <t>FGN</t>
    </r>
  </si>
  <si>
    <r>
      <rPr>
        <b/>
        <sz val="10"/>
        <color rgb="FF000000"/>
        <rFont val="Arial"/>
        <family val="3"/>
        <charset val="134"/>
      </rPr>
      <t>Multilateral</t>
    </r>
  </si>
  <si>
    <r>
      <rPr>
        <b/>
        <sz val="10"/>
        <color rgb="FF000000"/>
        <rFont val="Arial"/>
        <family val="3"/>
        <charset val="134"/>
      </rPr>
      <t>Bilateral</t>
    </r>
    <r>
      <rPr>
        <sz val="10"/>
        <color theme="1"/>
        <rFont val="Calibri"/>
        <family val="2"/>
        <charset val="134"/>
        <scheme val="minor"/>
      </rPr>
      <t xml:space="preserve"> </t>
    </r>
    <r>
      <rPr>
        <b/>
        <sz val="10"/>
        <color rgb="FF000000"/>
        <rFont val="Arial"/>
        <family val="3"/>
        <charset val="134"/>
      </rPr>
      <t>(AFD)</t>
    </r>
  </si>
  <si>
    <r>
      <rPr>
        <b/>
        <sz val="10"/>
        <color rgb="FF000000"/>
        <rFont val="Arial"/>
        <family val="3"/>
        <charset val="134"/>
      </rPr>
      <t>Bilateral(CHINA</t>
    </r>
    <r>
      <rPr>
        <sz val="10"/>
        <color theme="1"/>
        <rFont val="Calibri"/>
        <family val="2"/>
        <charset val="134"/>
        <scheme val="minor"/>
      </rPr>
      <t xml:space="preserve"> </t>
    </r>
    <r>
      <rPr>
        <b/>
        <sz val="10"/>
        <color rgb="FF000000"/>
        <rFont val="Arial"/>
        <family val="3"/>
        <charset val="134"/>
      </rPr>
      <t>EXIM</t>
    </r>
    <r>
      <rPr>
        <sz val="10"/>
        <color theme="1"/>
        <rFont val="Calibri"/>
        <family val="2"/>
        <charset val="134"/>
        <scheme val="minor"/>
      </rPr>
      <t xml:space="preserve"> </t>
    </r>
    <r>
      <rPr>
        <b/>
        <sz val="10"/>
        <color rgb="FF000000"/>
        <rFont val="Arial"/>
        <family val="3"/>
        <charset val="134"/>
      </rPr>
      <t>BANK),</t>
    </r>
  </si>
  <si>
    <r>
      <rPr>
        <b/>
        <sz val="10"/>
        <color rgb="FF000000"/>
        <rFont val="Arial"/>
        <family val="3"/>
        <charset val="134"/>
      </rPr>
      <t>Total</t>
    </r>
  </si>
  <si>
    <r>
      <rPr>
        <b/>
        <sz val="10"/>
        <color rgb="FF000000"/>
        <rFont val="Arial"/>
        <family val="3"/>
        <charset val="134"/>
      </rPr>
      <t>($)</t>
    </r>
  </si>
  <si>
    <r>
      <rPr>
        <b/>
        <sz val="10"/>
        <color rgb="FF000000"/>
        <rFont val="Arial"/>
        <family val="3"/>
        <charset val="134"/>
      </rPr>
      <t>Commercial</t>
    </r>
    <r>
      <rPr>
        <sz val="10"/>
        <color theme="1"/>
        <rFont val="Calibri"/>
        <family val="2"/>
        <charset val="134"/>
        <scheme val="minor"/>
      </rPr>
      <t xml:space="preserve">  </t>
    </r>
    <r>
      <rPr>
        <b/>
        <sz val="10"/>
        <color rgb="FF000000"/>
        <rFont val="Arial"/>
        <family val="3"/>
        <charset val="134"/>
      </rPr>
      <t>&amp;</t>
    </r>
    <r>
      <rPr>
        <sz val="10"/>
        <color theme="1"/>
        <rFont val="Calibri"/>
        <family val="2"/>
        <charset val="134"/>
        <scheme val="minor"/>
      </rPr>
      <t xml:space="preserve"> </t>
    </r>
    <r>
      <rPr>
        <b/>
        <sz val="10"/>
        <color rgb="FF000000"/>
        <rFont val="Arial"/>
        <family val="3"/>
        <charset val="134"/>
      </rPr>
      <t>Eurobond</t>
    </r>
    <r>
      <rPr>
        <sz val="10"/>
        <color theme="1"/>
        <rFont val="Calibri"/>
        <family val="2"/>
        <charset val="134"/>
        <scheme val="minor"/>
      </rPr>
      <t xml:space="preserve"> </t>
    </r>
    <r>
      <rPr>
        <b/>
        <sz val="10"/>
        <color rgb="FF000000"/>
        <rFont val="Arial"/>
        <family val="3"/>
        <charset val="134"/>
      </rPr>
      <t>($)</t>
    </r>
  </si>
  <si>
    <r>
      <rPr>
        <b/>
        <sz val="10"/>
        <color rgb="FF000000"/>
        <rFont val="Arial"/>
        <family val="3"/>
        <charset val="134"/>
      </rPr>
      <t>States</t>
    </r>
    <r>
      <rPr>
        <sz val="10"/>
        <color theme="1"/>
        <rFont val="Calibri"/>
        <family val="2"/>
        <charset val="134"/>
        <scheme val="minor"/>
      </rPr>
      <t xml:space="preserve"> </t>
    </r>
    <r>
      <rPr>
        <b/>
        <sz val="10"/>
        <color rgb="FF000000"/>
        <rFont val="Arial"/>
        <family val="3"/>
        <charset val="134"/>
      </rPr>
      <t>and</t>
    </r>
    <r>
      <rPr>
        <sz val="10"/>
        <color theme="1"/>
        <rFont val="Calibri"/>
        <family val="2"/>
        <charset val="134"/>
        <scheme val="minor"/>
      </rPr>
      <t xml:space="preserve"> </t>
    </r>
    <r>
      <rPr>
        <b/>
        <sz val="10"/>
        <color rgb="FF000000"/>
        <rFont val="Arial"/>
        <family val="3"/>
        <charset val="134"/>
      </rPr>
      <t>Federal</t>
    </r>
    <r>
      <rPr>
        <sz val="10"/>
        <color theme="1"/>
        <rFont val="Calibri"/>
        <family val="2"/>
        <charset val="134"/>
        <scheme val="minor"/>
      </rPr>
      <t xml:space="preserve"> </t>
    </r>
    <r>
      <rPr>
        <b/>
        <sz val="10"/>
        <color rgb="FF000000"/>
        <rFont val="Arial"/>
        <family val="3"/>
        <charset val="134"/>
      </rPr>
      <t>Governments'</t>
    </r>
    <r>
      <rPr>
        <sz val="10"/>
        <color theme="1"/>
        <rFont val="Calibri"/>
        <family val="2"/>
        <charset val="134"/>
        <scheme val="minor"/>
      </rPr>
      <t xml:space="preserve"> </t>
    </r>
    <r>
      <rPr>
        <b/>
        <sz val="10"/>
        <color rgb="FF000000"/>
        <rFont val="Arial"/>
        <family val="3"/>
        <charset val="134"/>
      </rPr>
      <t>External</t>
    </r>
    <r>
      <rPr>
        <sz val="10"/>
        <color theme="1"/>
        <rFont val="Calibri"/>
        <family val="2"/>
        <charset val="134"/>
        <scheme val="minor"/>
      </rPr>
      <t xml:space="preserve"> </t>
    </r>
    <r>
      <rPr>
        <b/>
        <sz val="10"/>
        <color rgb="FF000000"/>
        <rFont val="Arial"/>
        <family val="3"/>
        <charset val="134"/>
      </rPr>
      <t>Debt</t>
    </r>
    <r>
      <rPr>
        <sz val="10"/>
        <color theme="1"/>
        <rFont val="Calibri"/>
        <family val="2"/>
        <charset val="134"/>
        <scheme val="minor"/>
      </rPr>
      <t xml:space="preserve"> </t>
    </r>
    <r>
      <rPr>
        <b/>
        <sz val="10"/>
        <color rgb="FF000000"/>
        <rFont val="Arial"/>
        <family val="3"/>
        <charset val="134"/>
      </rPr>
      <t>Stock</t>
    </r>
    <r>
      <rPr>
        <sz val="10"/>
        <color theme="1"/>
        <rFont val="Calibri"/>
        <family val="2"/>
        <charset val="134"/>
        <scheme val="minor"/>
      </rPr>
      <t xml:space="preserve"> </t>
    </r>
    <r>
      <rPr>
        <b/>
        <sz val="10"/>
        <color rgb="FF000000"/>
        <rFont val="Arial"/>
        <family val="3"/>
        <charset val="134"/>
      </rPr>
      <t>as</t>
    </r>
    <r>
      <rPr>
        <sz val="10"/>
        <color theme="1"/>
        <rFont val="Calibri"/>
        <family val="2"/>
        <charset val="134"/>
        <scheme val="minor"/>
      </rPr>
      <t xml:space="preserve"> </t>
    </r>
    <r>
      <rPr>
        <b/>
        <sz val="10"/>
        <color rgb="FF000000"/>
        <rFont val="Arial"/>
        <family val="3"/>
        <charset val="134"/>
      </rPr>
      <t>at</t>
    </r>
    <r>
      <rPr>
        <sz val="10"/>
        <color theme="1"/>
        <rFont val="Calibri"/>
        <family val="2"/>
        <charset val="134"/>
        <scheme val="minor"/>
      </rPr>
      <t xml:space="preserve"> </t>
    </r>
    <r>
      <rPr>
        <b/>
        <sz val="10"/>
        <color rgb="FF000000"/>
        <rFont val="Arial"/>
        <family val="3"/>
        <charset val="134"/>
      </rPr>
      <t>31st</t>
    </r>
    <r>
      <rPr>
        <sz val="10"/>
        <color theme="1"/>
        <rFont val="Calibri"/>
        <family val="2"/>
        <charset val="134"/>
        <scheme val="minor"/>
      </rPr>
      <t xml:space="preserve"> </t>
    </r>
    <r>
      <rPr>
        <b/>
        <sz val="10"/>
        <color rgb="FF000000"/>
        <rFont val="Arial"/>
        <family val="3"/>
        <charset val="134"/>
      </rPr>
      <t>December,</t>
    </r>
    <r>
      <rPr>
        <sz val="10"/>
        <color theme="1"/>
        <rFont val="Calibri"/>
        <family val="2"/>
        <charset val="134"/>
        <scheme val="minor"/>
      </rPr>
      <t xml:space="preserve"> </t>
    </r>
    <r>
      <rPr>
        <b/>
        <sz val="10"/>
        <color rgb="FF000000"/>
        <rFont val="Arial"/>
        <family val="3"/>
        <charset val="134"/>
      </rPr>
      <t>2015</t>
    </r>
    <r>
      <rPr>
        <sz val="10"/>
        <color theme="1"/>
        <rFont val="Calibri"/>
        <family val="2"/>
        <charset val="134"/>
        <scheme val="minor"/>
      </rPr>
      <t xml:space="preserve"> </t>
    </r>
    <r>
      <rPr>
        <b/>
        <sz val="10"/>
        <color rgb="FF000000"/>
        <rFont val="Arial"/>
        <family val="3"/>
        <charset val="134"/>
      </rPr>
      <t>(Provisional)</t>
    </r>
  </si>
  <si>
    <r>
      <rPr>
        <b/>
        <sz val="8"/>
        <color rgb="FF000000"/>
        <rFont val="Arial"/>
        <family val="3"/>
        <charset val="134"/>
      </rPr>
      <t>(in</t>
    </r>
    <r>
      <rPr>
        <sz val="8"/>
        <color theme="1"/>
        <rFont val="Calibri"/>
        <family val="2"/>
        <charset val="134"/>
        <scheme val="minor"/>
      </rPr>
      <t xml:space="preserve"> </t>
    </r>
    <r>
      <rPr>
        <b/>
        <sz val="8"/>
        <color rgb="FF000000"/>
        <rFont val="Arial"/>
        <family val="3"/>
        <charset val="134"/>
      </rPr>
      <t>US</t>
    </r>
    <r>
      <rPr>
        <sz val="8"/>
        <color theme="1"/>
        <rFont val="Calibri"/>
        <family val="2"/>
        <charset val="134"/>
        <scheme val="minor"/>
      </rPr>
      <t xml:space="preserve"> </t>
    </r>
    <r>
      <rPr>
        <b/>
        <sz val="8"/>
        <color rgb="FF000000"/>
        <rFont val="Arial"/>
        <family val="3"/>
        <charset val="134"/>
      </rPr>
      <t>Dollars)</t>
    </r>
  </si>
  <si>
    <r>
      <rPr>
        <b/>
        <sz val="6"/>
        <color rgb="FF000000"/>
        <rFont val="Arial"/>
        <family val="3"/>
        <charset val="134"/>
      </rPr>
      <t>JICA,</t>
    </r>
    <r>
      <rPr>
        <sz val="5"/>
        <color theme="1"/>
        <rFont val="Calibri"/>
        <family val="2"/>
        <charset val="134"/>
        <scheme val="minor"/>
      </rPr>
      <t xml:space="preserve"> </t>
    </r>
    <r>
      <rPr>
        <b/>
        <sz val="6"/>
        <color rgb="FF000000"/>
        <rFont val="Arial"/>
        <family val="3"/>
        <charset val="134"/>
      </rPr>
      <t>INDIA,</t>
    </r>
    <r>
      <rPr>
        <sz val="5"/>
        <color theme="1"/>
        <rFont val="Calibri"/>
        <family val="2"/>
        <charset val="134"/>
        <scheme val="minor"/>
      </rPr>
      <t xml:space="preserve"> </t>
    </r>
    <r>
      <rPr>
        <b/>
        <sz val="6"/>
        <color rgb="FF000000"/>
        <rFont val="Arial"/>
        <family val="3"/>
        <charset val="134"/>
      </rPr>
      <t>KFW</t>
    </r>
    <r>
      <rPr>
        <sz val="5"/>
        <color theme="1"/>
        <rFont val="Calibri"/>
        <family val="2"/>
        <charset val="134"/>
        <scheme val="minor"/>
      </rPr>
      <t xml:space="preserve"> </t>
    </r>
    <r>
      <rPr>
        <b/>
        <sz val="6"/>
        <color rgb="FF000000"/>
        <rFont val="Arial"/>
        <family val="3"/>
        <charset val="134"/>
      </rPr>
      <t>&amp;</t>
    </r>
    <r>
      <rPr>
        <sz val="5"/>
        <color theme="1"/>
        <rFont val="Calibri"/>
        <family val="2"/>
        <charset val="134"/>
        <scheme val="minor"/>
      </rPr>
      <t xml:space="preserve"> </t>
    </r>
    <r>
      <rPr>
        <b/>
        <sz val="6"/>
        <color rgb="FF000000"/>
        <rFont val="Arial"/>
        <family val="3"/>
        <charset val="134"/>
      </rPr>
      <t>Eurobonds</t>
    </r>
    <r>
      <rPr>
        <sz val="5"/>
        <color theme="1"/>
        <rFont val="Calibri"/>
        <family val="2"/>
        <charset val="134"/>
        <scheme val="minor"/>
      </rPr>
      <t xml:space="preserve"> </t>
    </r>
    <r>
      <rPr>
        <b/>
        <sz val="6"/>
        <color rgb="FF000000"/>
        <rFont val="Arial"/>
        <family val="3"/>
        <charset val="134"/>
      </rPr>
      <t>($)</t>
    </r>
  </si>
  <si>
    <t>$</t>
  </si>
  <si>
    <r>
      <rPr>
        <b/>
        <sz val="11"/>
        <color rgb="FF000000"/>
        <rFont val="Calibri"/>
        <family val="3"/>
        <charset val="134"/>
      </rPr>
      <t>SN</t>
    </r>
  </si>
  <si>
    <r>
      <rPr>
        <b/>
        <sz val="11"/>
        <color rgb="FF000000"/>
        <rFont val="Calibri"/>
        <family val="3"/>
        <charset val="134"/>
      </rPr>
      <t>STATES</t>
    </r>
  </si>
  <si>
    <r>
      <rPr>
        <b/>
        <sz val="11"/>
        <color rgb="FF000000"/>
        <rFont val="Calibri"/>
        <family val="3"/>
        <charset val="134"/>
      </rPr>
      <t>TOTAL</t>
    </r>
    <r>
      <rPr>
        <sz val="10"/>
        <color rgb="FF000000"/>
        <rFont val="Arial"/>
      </rPr>
      <t xml:space="preserve"> </t>
    </r>
    <r>
      <rPr>
        <b/>
        <sz val="11"/>
        <color rgb="FF000000"/>
        <rFont val="Calibri"/>
        <family val="3"/>
        <charset val="134"/>
      </rPr>
      <t>DOMESTIC</t>
    </r>
    <r>
      <rPr>
        <sz val="10"/>
        <color rgb="FF000000"/>
        <rFont val="Arial"/>
      </rPr>
      <t xml:space="preserve"> </t>
    </r>
    <r>
      <rPr>
        <b/>
        <sz val="11"/>
        <color rgb="FF000000"/>
        <rFont val="Calibri"/>
        <family val="3"/>
        <charset val="134"/>
      </rPr>
      <t>DEBT</t>
    </r>
  </si>
  <si>
    <r>
      <rPr>
        <b/>
        <sz val="11"/>
        <color rgb="FF000000"/>
        <rFont val="Calibri"/>
        <family val="3"/>
        <charset val="134"/>
      </rPr>
      <t>PERCENTAGE</t>
    </r>
    <r>
      <rPr>
        <sz val="10"/>
        <color rgb="FF000000"/>
        <rFont val="Arial"/>
      </rPr>
      <t xml:space="preserve"> </t>
    </r>
    <r>
      <rPr>
        <b/>
        <sz val="11"/>
        <color rgb="FF000000"/>
        <rFont val="Calibri"/>
        <family val="3"/>
        <charset val="134"/>
      </rPr>
      <t>OF</t>
    </r>
    <r>
      <rPr>
        <sz val="10"/>
        <color rgb="FF000000"/>
        <rFont val="Arial"/>
      </rPr>
      <t xml:space="preserve"> </t>
    </r>
    <r>
      <rPr>
        <b/>
        <sz val="11"/>
        <color rgb="FF000000"/>
        <rFont val="Calibri"/>
        <family val="3"/>
        <charset val="134"/>
      </rPr>
      <t>TOTAL</t>
    </r>
  </si>
  <si>
    <r>
      <rPr>
        <sz val="11"/>
        <color rgb="FF000000"/>
        <rFont val="Calibri"/>
        <family val="3"/>
        <charset val="134"/>
      </rPr>
      <t>ABIA</t>
    </r>
  </si>
  <si>
    <r>
      <rPr>
        <sz val="11"/>
        <color rgb="FF000000"/>
        <rFont val="Calibri"/>
        <family val="3"/>
        <charset val="134"/>
      </rPr>
      <t>0.56%</t>
    </r>
  </si>
  <si>
    <r>
      <rPr>
        <sz val="11"/>
        <color rgb="FF000000"/>
        <rFont val="Calibri"/>
        <family val="3"/>
        <charset val="134"/>
      </rPr>
      <t>ADAMAWA</t>
    </r>
  </si>
  <si>
    <r>
      <rPr>
        <sz val="11"/>
        <color rgb="FF000000"/>
        <rFont val="Calibri"/>
        <family val="3"/>
        <charset val="134"/>
      </rPr>
      <t>AKWA</t>
    </r>
    <r>
      <rPr>
        <sz val="10"/>
        <color rgb="FF000000"/>
        <rFont val="Arial"/>
      </rPr>
      <t xml:space="preserve"> </t>
    </r>
    <r>
      <rPr>
        <sz val="11"/>
        <color rgb="FF000000"/>
        <rFont val="Calibri"/>
        <family val="3"/>
        <charset val="134"/>
      </rPr>
      <t>IBOM</t>
    </r>
  </si>
  <si>
    <r>
      <rPr>
        <sz val="11"/>
        <color rgb="FF000000"/>
        <rFont val="Calibri"/>
        <family val="3"/>
        <charset val="134"/>
      </rPr>
      <t>ANAMBRA</t>
    </r>
  </si>
  <si>
    <r>
      <rPr>
        <sz val="11"/>
        <color rgb="FF000000"/>
        <rFont val="Calibri"/>
        <family val="3"/>
        <charset val="134"/>
      </rPr>
      <t>0.92%</t>
    </r>
  </si>
  <si>
    <r>
      <rPr>
        <sz val="11"/>
        <color rgb="FF000000"/>
        <rFont val="Calibri"/>
        <family val="3"/>
        <charset val="134"/>
      </rPr>
      <t>BAUCHI</t>
    </r>
  </si>
  <si>
    <r>
      <rPr>
        <sz val="11"/>
        <color rgb="FF000000"/>
        <rFont val="Calibri"/>
        <family val="3"/>
        <charset val="134"/>
      </rPr>
      <t>BAYELSA</t>
    </r>
  </si>
  <si>
    <r>
      <rPr>
        <sz val="11"/>
        <color rgb="FF000000"/>
        <rFont val="Calibri"/>
        <family val="3"/>
        <charset val="134"/>
      </rPr>
      <t>BENUE</t>
    </r>
  </si>
  <si>
    <r>
      <rPr>
        <sz val="11"/>
        <color rgb="FF000000"/>
        <rFont val="Calibri"/>
        <family val="3"/>
        <charset val="134"/>
      </rPr>
      <t>BORNO</t>
    </r>
  </si>
  <si>
    <r>
      <rPr>
        <sz val="11"/>
        <color rgb="FF000000"/>
        <rFont val="Calibri"/>
        <family val="3"/>
        <charset val="134"/>
      </rPr>
      <t>CROSS-RIVER</t>
    </r>
  </si>
  <si>
    <r>
      <rPr>
        <sz val="11"/>
        <color rgb="FF000000"/>
        <rFont val="Calibri"/>
        <family val="3"/>
        <charset val="134"/>
      </rPr>
      <t>DELTA</t>
    </r>
  </si>
  <si>
    <r>
      <rPr>
        <sz val="11"/>
        <color rgb="FF000000"/>
        <rFont val="Calibri"/>
        <family val="3"/>
        <charset val="134"/>
      </rPr>
      <t>EBONYI</t>
    </r>
  </si>
  <si>
    <r>
      <rPr>
        <sz val="11"/>
        <color rgb="FF000000"/>
        <rFont val="Calibri"/>
        <family val="3"/>
        <charset val="134"/>
      </rPr>
      <t>EDO</t>
    </r>
  </si>
  <si>
    <r>
      <rPr>
        <sz val="11"/>
        <color rgb="FF000000"/>
        <rFont val="Calibri"/>
        <family val="3"/>
        <charset val="134"/>
      </rPr>
      <t>EKITI</t>
    </r>
  </si>
  <si>
    <r>
      <rPr>
        <sz val="11"/>
        <color rgb="FF000000"/>
        <rFont val="Calibri"/>
        <family val="3"/>
        <charset val="134"/>
      </rPr>
      <t>ENUGU</t>
    </r>
  </si>
  <si>
    <r>
      <rPr>
        <sz val="11"/>
        <color rgb="FF000000"/>
        <rFont val="Calibri"/>
        <family val="3"/>
        <charset val="134"/>
      </rPr>
      <t>GOMBE</t>
    </r>
  </si>
  <si>
    <r>
      <rPr>
        <sz val="11"/>
        <color rgb="FF000000"/>
        <rFont val="Calibri"/>
        <family val="3"/>
        <charset val="134"/>
      </rPr>
      <t>IMO</t>
    </r>
  </si>
  <si>
    <r>
      <rPr>
        <sz val="11"/>
        <color rgb="FF000000"/>
        <rFont val="Calibri"/>
        <family val="3"/>
        <charset val="134"/>
      </rPr>
      <t>JIGAWA</t>
    </r>
  </si>
  <si>
    <r>
      <rPr>
        <sz val="11"/>
        <color rgb="FF000000"/>
        <rFont val="Calibri"/>
        <family val="3"/>
        <charset val="134"/>
      </rPr>
      <t>0.13%</t>
    </r>
  </si>
  <si>
    <r>
      <rPr>
        <sz val="11"/>
        <color rgb="FF000000"/>
        <rFont val="Calibri"/>
        <family val="3"/>
        <charset val="134"/>
      </rPr>
      <t>KADUNA</t>
    </r>
  </si>
  <si>
    <r>
      <rPr>
        <sz val="11"/>
        <color rgb="FF000000"/>
        <rFont val="Calibri"/>
        <family val="3"/>
        <charset val="134"/>
      </rPr>
      <t>KANO***</t>
    </r>
  </si>
  <si>
    <r>
      <rPr>
        <sz val="11"/>
        <color rgb="FF000000"/>
        <rFont val="Calibri"/>
        <family val="3"/>
        <charset val="134"/>
      </rPr>
      <t>0.38%</t>
    </r>
  </si>
  <si>
    <r>
      <rPr>
        <sz val="11"/>
        <color rgb="FF000000"/>
        <rFont val="Calibri"/>
        <family val="3"/>
        <charset val="134"/>
      </rPr>
      <t>KATSINA</t>
    </r>
  </si>
  <si>
    <r>
      <rPr>
        <sz val="11"/>
        <color rgb="FF000000"/>
        <rFont val="Calibri"/>
        <family val="3"/>
        <charset val="134"/>
      </rPr>
      <t>0.059%</t>
    </r>
  </si>
  <si>
    <r>
      <rPr>
        <sz val="11"/>
        <color rgb="FF000000"/>
        <rFont val="Calibri"/>
        <family val="3"/>
        <charset val="134"/>
      </rPr>
      <t>KEBBI</t>
    </r>
  </si>
  <si>
    <r>
      <rPr>
        <sz val="11"/>
        <color rgb="FF000000"/>
        <rFont val="Calibri"/>
        <family val="3"/>
        <charset val="134"/>
      </rPr>
      <t>0.18%</t>
    </r>
  </si>
  <si>
    <r>
      <rPr>
        <sz val="11"/>
        <color rgb="FF000000"/>
        <rFont val="Calibri"/>
        <family val="3"/>
        <charset val="134"/>
      </rPr>
      <t>KOGI</t>
    </r>
  </si>
  <si>
    <r>
      <rPr>
        <sz val="11"/>
        <color rgb="FF000000"/>
        <rFont val="Calibri"/>
        <family val="3"/>
        <charset val="134"/>
      </rPr>
      <t>0.97%</t>
    </r>
  </si>
  <si>
    <r>
      <rPr>
        <sz val="11"/>
        <color rgb="FF000000"/>
        <rFont val="Calibri"/>
        <family val="3"/>
        <charset val="134"/>
      </rPr>
      <t>KWARA</t>
    </r>
  </si>
  <si>
    <r>
      <rPr>
        <sz val="11"/>
        <color rgb="FF000000"/>
        <rFont val="Calibri"/>
        <family val="3"/>
        <charset val="134"/>
      </rPr>
      <t>LAGOS</t>
    </r>
  </si>
  <si>
    <r>
      <rPr>
        <sz val="11"/>
        <color rgb="FF000000"/>
        <rFont val="Calibri"/>
        <family val="3"/>
        <charset val="134"/>
      </rPr>
      <t>NASARRAWA</t>
    </r>
  </si>
  <si>
    <r>
      <rPr>
        <sz val="11"/>
        <color rgb="FF000000"/>
        <rFont val="Calibri"/>
        <family val="3"/>
        <charset val="134"/>
      </rPr>
      <t>0.46%</t>
    </r>
  </si>
  <si>
    <r>
      <rPr>
        <sz val="11"/>
        <color rgb="FF000000"/>
        <rFont val="Calibri"/>
        <family val="3"/>
        <charset val="134"/>
      </rPr>
      <t>NIGER</t>
    </r>
  </si>
  <si>
    <r>
      <rPr>
        <sz val="11"/>
        <color rgb="FF000000"/>
        <rFont val="Calibri"/>
        <family val="3"/>
        <charset val="134"/>
      </rPr>
      <t>OGUN</t>
    </r>
  </si>
  <si>
    <r>
      <rPr>
        <sz val="11"/>
        <color rgb="FF000000"/>
        <rFont val="Calibri"/>
        <family val="3"/>
        <charset val="134"/>
      </rPr>
      <t>ONDO</t>
    </r>
  </si>
  <si>
    <r>
      <rPr>
        <sz val="11"/>
        <color rgb="FF000000"/>
        <rFont val="Calibri"/>
        <family val="3"/>
        <charset val="134"/>
      </rPr>
      <t>OSUN</t>
    </r>
  </si>
  <si>
    <r>
      <rPr>
        <sz val="11"/>
        <color rgb="FF000000"/>
        <rFont val="Calibri"/>
        <family val="3"/>
        <charset val="134"/>
      </rPr>
      <t>OYO</t>
    </r>
  </si>
  <si>
    <r>
      <rPr>
        <sz val="11"/>
        <color rgb="FF000000"/>
        <rFont val="Calibri"/>
        <family val="3"/>
        <charset val="134"/>
      </rPr>
      <t>0.76%</t>
    </r>
  </si>
  <si>
    <r>
      <rPr>
        <sz val="11"/>
        <color rgb="FF000000"/>
        <rFont val="Calibri"/>
        <family val="3"/>
        <charset val="134"/>
      </rPr>
      <t>PLATEAU</t>
    </r>
  </si>
  <si>
    <r>
      <rPr>
        <sz val="11"/>
        <color rgb="FF000000"/>
        <rFont val="Calibri"/>
        <family val="3"/>
        <charset val="134"/>
      </rPr>
      <t>RIVERS</t>
    </r>
  </si>
  <si>
    <r>
      <rPr>
        <sz val="11"/>
        <color rgb="FF000000"/>
        <rFont val="Calibri"/>
        <family val="3"/>
        <charset val="134"/>
      </rPr>
      <t>SOKOTO</t>
    </r>
  </si>
  <si>
    <r>
      <rPr>
        <sz val="11"/>
        <color rgb="FF000000"/>
        <rFont val="Calibri"/>
        <family val="3"/>
        <charset val="134"/>
      </rPr>
      <t>0.19%</t>
    </r>
  </si>
  <si>
    <r>
      <rPr>
        <sz val="11"/>
        <color rgb="FF000000"/>
        <rFont val="Calibri"/>
        <family val="3"/>
        <charset val="134"/>
      </rPr>
      <t>TARABA</t>
    </r>
  </si>
  <si>
    <r>
      <rPr>
        <sz val="11"/>
        <color rgb="FF000000"/>
        <rFont val="Calibri"/>
        <family val="3"/>
        <charset val="134"/>
      </rPr>
      <t>YOBE</t>
    </r>
  </si>
  <si>
    <r>
      <rPr>
        <sz val="11"/>
        <color rgb="FF000000"/>
        <rFont val="Calibri"/>
        <family val="3"/>
        <charset val="134"/>
      </rPr>
      <t>0.26%</t>
    </r>
  </si>
  <si>
    <r>
      <rPr>
        <sz val="11"/>
        <color rgb="FF000000"/>
        <rFont val="Calibri"/>
        <family val="3"/>
        <charset val="134"/>
      </rPr>
      <t>ZAMFARA</t>
    </r>
  </si>
  <si>
    <r>
      <rPr>
        <sz val="11"/>
        <color rgb="FF000000"/>
        <rFont val="Calibri"/>
        <family val="3"/>
        <charset val="134"/>
      </rPr>
      <t>FCT</t>
    </r>
  </si>
  <si>
    <r>
      <rPr>
        <b/>
        <sz val="11"/>
        <color rgb="FF000000"/>
        <rFont val="Calibri"/>
        <family val="3"/>
        <charset val="134"/>
      </rPr>
      <t>TOTAL</t>
    </r>
  </si>
  <si>
    <r>
      <rPr>
        <b/>
        <sz val="9"/>
        <color rgb="FF000000"/>
        <rFont val="Calibri"/>
        <family val="3"/>
        <charset val="134"/>
      </rPr>
      <t>***</t>
    </r>
  </si>
  <si>
    <r>
      <rPr>
        <b/>
        <sz val="9"/>
        <color rgb="FF000000"/>
        <rFont val="Calibri"/>
        <family val="3"/>
        <charset val="134"/>
      </rPr>
      <t>Kano</t>
    </r>
    <r>
      <rPr>
        <sz val="9"/>
        <color theme="1"/>
        <rFont val="Calibri"/>
        <family val="2"/>
        <charset val="134"/>
        <scheme val="minor"/>
      </rPr>
      <t xml:space="preserve"> </t>
    </r>
    <r>
      <rPr>
        <b/>
        <sz val="9"/>
        <color rgb="FF000000"/>
        <rFont val="Calibri"/>
        <family val="3"/>
        <charset val="134"/>
      </rPr>
      <t>State</t>
    </r>
    <r>
      <rPr>
        <sz val="9"/>
        <color theme="1"/>
        <rFont val="Calibri"/>
        <family val="2"/>
        <charset val="134"/>
        <scheme val="minor"/>
      </rPr>
      <t xml:space="preserve"> </t>
    </r>
    <r>
      <rPr>
        <b/>
        <sz val="9"/>
        <color rgb="FF000000"/>
        <rFont val="Calibri"/>
        <family val="3"/>
        <charset val="134"/>
      </rPr>
      <t>2011</t>
    </r>
    <r>
      <rPr>
        <sz val="9"/>
        <color theme="1"/>
        <rFont val="Calibri"/>
        <family val="2"/>
        <charset val="134"/>
        <scheme val="minor"/>
      </rPr>
      <t xml:space="preserve"> </t>
    </r>
    <r>
      <rPr>
        <b/>
        <sz val="9"/>
        <color rgb="FF000000"/>
        <rFont val="Calibri"/>
        <family val="3"/>
        <charset val="134"/>
      </rPr>
      <t>Debt</t>
    </r>
    <r>
      <rPr>
        <sz val="9"/>
        <color theme="1"/>
        <rFont val="Calibri"/>
        <family val="2"/>
        <charset val="134"/>
        <scheme val="minor"/>
      </rPr>
      <t xml:space="preserve"> </t>
    </r>
    <r>
      <rPr>
        <b/>
        <sz val="9"/>
        <color rgb="FF000000"/>
        <rFont val="Calibri"/>
        <family val="3"/>
        <charset val="134"/>
      </rPr>
      <t>Stock</t>
    </r>
    <r>
      <rPr>
        <sz val="9"/>
        <color theme="1"/>
        <rFont val="Calibri"/>
        <family val="2"/>
        <charset val="134"/>
        <scheme val="minor"/>
      </rPr>
      <t xml:space="preserve"> </t>
    </r>
    <r>
      <rPr>
        <b/>
        <sz val="9"/>
        <color rgb="FF000000"/>
        <rFont val="Calibri"/>
        <family val="3"/>
        <charset val="134"/>
      </rPr>
      <t>is</t>
    </r>
    <r>
      <rPr>
        <sz val="9"/>
        <color theme="1"/>
        <rFont val="Calibri"/>
        <family val="2"/>
        <charset val="134"/>
        <scheme val="minor"/>
      </rPr>
      <t xml:space="preserve"> </t>
    </r>
    <r>
      <rPr>
        <b/>
        <sz val="9"/>
        <color rgb="FF000000"/>
        <rFont val="Calibri"/>
        <family val="3"/>
        <charset val="134"/>
      </rPr>
      <t>tentatively</t>
    </r>
    <r>
      <rPr>
        <sz val="9"/>
        <color theme="1"/>
        <rFont val="Calibri"/>
        <family val="2"/>
        <charset val="134"/>
        <scheme val="minor"/>
      </rPr>
      <t xml:space="preserve"> </t>
    </r>
    <r>
      <rPr>
        <b/>
        <sz val="9"/>
        <color rgb="FF000000"/>
        <rFont val="Calibri"/>
        <family val="3"/>
        <charset val="134"/>
      </rPr>
      <t>held</t>
    </r>
    <r>
      <rPr>
        <sz val="9"/>
        <color theme="1"/>
        <rFont val="Calibri"/>
        <family val="2"/>
        <charset val="134"/>
        <scheme val="minor"/>
      </rPr>
      <t xml:space="preserve"> </t>
    </r>
    <r>
      <rPr>
        <b/>
        <sz val="9"/>
        <color rgb="FF000000"/>
        <rFont val="Calibri"/>
        <family val="3"/>
        <charset val="134"/>
      </rPr>
      <t>for</t>
    </r>
    <r>
      <rPr>
        <sz val="9"/>
        <color theme="1"/>
        <rFont val="Calibri"/>
        <family val="2"/>
        <charset val="134"/>
        <scheme val="minor"/>
      </rPr>
      <t xml:space="preserve"> </t>
    </r>
    <r>
      <rPr>
        <b/>
        <sz val="9"/>
        <color rgb="FF000000"/>
        <rFont val="Calibri"/>
        <family val="3"/>
        <charset val="134"/>
      </rPr>
      <t>2012</t>
    </r>
    <r>
      <rPr>
        <sz val="9"/>
        <color theme="1"/>
        <rFont val="Calibri"/>
        <family val="2"/>
        <charset val="134"/>
        <scheme val="minor"/>
      </rPr>
      <t xml:space="preserve"> </t>
    </r>
    <r>
      <rPr>
        <b/>
        <sz val="9"/>
        <color rgb="FF000000"/>
        <rFont val="Calibri"/>
        <family val="3"/>
        <charset val="134"/>
      </rPr>
      <t>as</t>
    </r>
    <r>
      <rPr>
        <sz val="9"/>
        <color theme="1"/>
        <rFont val="Calibri"/>
        <family val="2"/>
        <charset val="134"/>
        <scheme val="minor"/>
      </rPr>
      <t xml:space="preserve"> </t>
    </r>
    <r>
      <rPr>
        <b/>
        <sz val="9"/>
        <color rgb="FF000000"/>
        <rFont val="Calibri"/>
        <family val="3"/>
        <charset val="134"/>
      </rPr>
      <t>the</t>
    </r>
    <r>
      <rPr>
        <sz val="9"/>
        <color theme="1"/>
        <rFont val="Calibri"/>
        <family val="2"/>
        <charset val="134"/>
        <scheme val="minor"/>
      </rPr>
      <t xml:space="preserve"> </t>
    </r>
    <r>
      <rPr>
        <b/>
        <sz val="9"/>
        <color rgb="FF000000"/>
        <rFont val="Calibri"/>
        <family val="3"/>
        <charset val="134"/>
      </rPr>
      <t>State</t>
    </r>
    <r>
      <rPr>
        <sz val="9"/>
        <color theme="1"/>
        <rFont val="Calibri"/>
        <family val="2"/>
        <charset val="134"/>
        <scheme val="minor"/>
      </rPr>
      <t xml:space="preserve"> </t>
    </r>
    <r>
      <rPr>
        <b/>
        <sz val="9"/>
        <color rgb="FF000000"/>
        <rFont val="Calibri"/>
        <family val="3"/>
        <charset val="134"/>
      </rPr>
      <t>is</t>
    </r>
    <r>
      <rPr>
        <sz val="9"/>
        <color theme="1"/>
        <rFont val="Calibri"/>
        <family val="2"/>
        <charset val="134"/>
        <scheme val="minor"/>
      </rPr>
      <t xml:space="preserve"> </t>
    </r>
    <r>
      <rPr>
        <b/>
        <sz val="9"/>
        <color rgb="FF000000"/>
        <rFont val="Calibri"/>
        <family val="3"/>
        <charset val="134"/>
      </rPr>
      <t>being</t>
    </r>
    <r>
      <rPr>
        <sz val="9"/>
        <color theme="1"/>
        <rFont val="Calibri"/>
        <family val="2"/>
        <charset val="134"/>
        <scheme val="minor"/>
      </rPr>
      <t xml:space="preserve"> </t>
    </r>
    <r>
      <rPr>
        <b/>
        <sz val="9"/>
        <color rgb="FF000000"/>
        <rFont val="Calibri"/>
        <family val="3"/>
        <charset val="134"/>
      </rPr>
      <t>awaited</t>
    </r>
    <r>
      <rPr>
        <sz val="9"/>
        <color theme="1"/>
        <rFont val="Calibri"/>
        <family val="2"/>
        <charset val="134"/>
        <scheme val="minor"/>
      </rPr>
      <t xml:space="preserve"> </t>
    </r>
    <r>
      <rPr>
        <b/>
        <sz val="9"/>
        <color rgb="FF000000"/>
        <rFont val="Calibri"/>
        <family val="3"/>
        <charset val="134"/>
      </rPr>
      <t>to</t>
    </r>
    <r>
      <rPr>
        <sz val="9"/>
        <color theme="1"/>
        <rFont val="Calibri"/>
        <family val="2"/>
        <charset val="134"/>
        <scheme val="minor"/>
      </rPr>
      <t xml:space="preserve"> </t>
    </r>
    <r>
      <rPr>
        <b/>
        <sz val="9"/>
        <color rgb="FF000000"/>
        <rFont val="Calibri"/>
        <family val="3"/>
        <charset val="134"/>
      </rPr>
      <t>submit</t>
    </r>
    <r>
      <rPr>
        <sz val="9"/>
        <color theme="1"/>
        <rFont val="Calibri"/>
        <family val="2"/>
        <charset val="134"/>
        <scheme val="minor"/>
      </rPr>
      <t xml:space="preserve"> </t>
    </r>
    <r>
      <rPr>
        <b/>
        <sz val="9"/>
        <color rgb="FF000000"/>
        <rFont val="Calibri"/>
        <family val="3"/>
        <charset val="134"/>
      </rPr>
      <t>the</t>
    </r>
    <r>
      <rPr>
        <sz val="9"/>
        <color theme="1"/>
        <rFont val="Calibri"/>
        <family val="2"/>
        <charset val="134"/>
        <scheme val="minor"/>
      </rPr>
      <t xml:space="preserve"> </t>
    </r>
    <r>
      <rPr>
        <b/>
        <sz val="9"/>
        <color rgb="FF000000"/>
        <rFont val="Calibri"/>
        <family val="3"/>
        <charset val="134"/>
      </rPr>
      <t>updated</t>
    </r>
    <r>
      <rPr>
        <sz val="9"/>
        <color theme="1"/>
        <rFont val="Calibri"/>
        <family val="2"/>
        <charset val="134"/>
        <scheme val="minor"/>
      </rPr>
      <t xml:space="preserve"> </t>
    </r>
    <r>
      <rPr>
        <b/>
        <sz val="9"/>
        <color rgb="FF000000"/>
        <rFont val="Calibri"/>
        <family val="3"/>
        <charset val="134"/>
      </rPr>
      <t>data.</t>
    </r>
  </si>
  <si>
    <r>
      <rPr>
        <b/>
        <i/>
        <sz val="8"/>
        <color rgb="FF000000"/>
        <rFont val="Arial"/>
        <family val="3"/>
        <charset val="134"/>
      </rPr>
      <t>S/No</t>
    </r>
  </si>
  <si>
    <r>
      <rPr>
        <b/>
        <sz val="8"/>
        <color rgb="FF000000"/>
        <rFont val="Arial"/>
        <family val="3"/>
        <charset val="134"/>
      </rPr>
      <t>States</t>
    </r>
  </si>
  <si>
    <r>
      <rPr>
        <b/>
        <sz val="8"/>
        <color rgb="FF000000"/>
        <rFont val="Arial"/>
        <family val="3"/>
        <charset val="134"/>
      </rPr>
      <t>Domestic</t>
    </r>
    <r>
      <rPr>
        <sz val="7"/>
        <color theme="1"/>
        <rFont val="Calibri"/>
        <family val="2"/>
        <charset val="134"/>
        <scheme val="minor"/>
      </rPr>
      <t xml:space="preserve"> </t>
    </r>
    <r>
      <rPr>
        <b/>
        <sz val="8"/>
        <color rgb="FF000000"/>
        <rFont val="Arial"/>
        <family val="3"/>
        <charset val="134"/>
      </rPr>
      <t>Debt</t>
    </r>
  </si>
  <si>
    <r>
      <rPr>
        <b/>
        <sz val="8"/>
        <color rgb="FF000000"/>
        <rFont val="Arial"/>
        <family val="3"/>
        <charset val="134"/>
      </rPr>
      <t>Percentage</t>
    </r>
    <r>
      <rPr>
        <sz val="7"/>
        <color theme="1"/>
        <rFont val="Calibri"/>
        <family val="2"/>
        <charset val="134"/>
        <scheme val="minor"/>
      </rPr>
      <t xml:space="preserve"> </t>
    </r>
    <r>
      <rPr>
        <b/>
        <sz val="8"/>
        <color rgb="FF000000"/>
        <rFont val="Arial"/>
        <family val="3"/>
        <charset val="134"/>
      </rPr>
      <t>of</t>
    </r>
    <r>
      <rPr>
        <sz val="7"/>
        <color theme="1"/>
        <rFont val="Calibri"/>
        <family val="2"/>
        <charset val="134"/>
        <scheme val="minor"/>
      </rPr>
      <t xml:space="preserve"> </t>
    </r>
    <r>
      <rPr>
        <b/>
        <sz val="8"/>
        <color rgb="FF000000"/>
        <rFont val="Arial"/>
        <family val="3"/>
        <charset val="134"/>
      </rPr>
      <t>Total</t>
    </r>
  </si>
  <si>
    <r>
      <rPr>
        <sz val="9"/>
        <color rgb="FF000000"/>
        <rFont val="Arial"/>
        <family val="3"/>
        <charset val="134"/>
      </rPr>
      <t>Abia</t>
    </r>
  </si>
  <si>
    <r>
      <rPr>
        <sz val="9"/>
        <color rgb="FF000000"/>
        <rFont val="Arial"/>
        <family val="3"/>
        <charset val="134"/>
      </rPr>
      <t>Adamawa</t>
    </r>
  </si>
  <si>
    <r>
      <rPr>
        <sz val="9"/>
        <color rgb="FF000000"/>
        <rFont val="Arial"/>
        <family val="3"/>
        <charset val="134"/>
      </rPr>
      <t>Akwa</t>
    </r>
    <r>
      <rPr>
        <sz val="8"/>
        <color theme="1"/>
        <rFont val="Calibri"/>
        <family val="2"/>
        <charset val="134"/>
        <scheme val="minor"/>
      </rPr>
      <t xml:space="preserve"> </t>
    </r>
    <r>
      <rPr>
        <sz val="9"/>
        <color rgb="FF000000"/>
        <rFont val="Arial"/>
        <family val="3"/>
        <charset val="134"/>
      </rPr>
      <t>Ibom</t>
    </r>
  </si>
  <si>
    <r>
      <rPr>
        <sz val="9"/>
        <color rgb="FF000000"/>
        <rFont val="Arial"/>
        <family val="3"/>
        <charset val="134"/>
      </rPr>
      <t>Anambra</t>
    </r>
  </si>
  <si>
    <r>
      <rPr>
        <sz val="9"/>
        <color rgb="FF000000"/>
        <rFont val="Arial"/>
        <family val="3"/>
        <charset val="134"/>
      </rPr>
      <t>0.52%</t>
    </r>
  </si>
  <si>
    <r>
      <rPr>
        <sz val="9"/>
        <color rgb="FF000000"/>
        <rFont val="Arial"/>
        <family val="3"/>
        <charset val="134"/>
      </rPr>
      <t>Bauchi</t>
    </r>
  </si>
  <si>
    <r>
      <rPr>
        <sz val="9"/>
        <color rgb="FF000000"/>
        <rFont val="Arial"/>
        <family val="3"/>
        <charset val="134"/>
      </rPr>
      <t>Bayelsa</t>
    </r>
  </si>
  <si>
    <r>
      <rPr>
        <sz val="9"/>
        <color rgb="FF000000"/>
        <rFont val="Arial"/>
        <family val="3"/>
        <charset val="134"/>
      </rPr>
      <t>Benue</t>
    </r>
  </si>
  <si>
    <r>
      <rPr>
        <sz val="9"/>
        <color rgb="FF000000"/>
        <rFont val="Arial"/>
        <family val="3"/>
        <charset val="134"/>
      </rPr>
      <t>Borno</t>
    </r>
  </si>
  <si>
    <r>
      <rPr>
        <sz val="9"/>
        <color rgb="FF000000"/>
        <rFont val="Arial"/>
        <family val="3"/>
        <charset val="134"/>
      </rPr>
      <t>0.14%</t>
    </r>
  </si>
  <si>
    <r>
      <rPr>
        <sz val="9"/>
        <color rgb="FF000000"/>
        <rFont val="Arial"/>
        <family val="3"/>
        <charset val="134"/>
      </rPr>
      <t>Cross</t>
    </r>
    <r>
      <rPr>
        <sz val="8"/>
        <color theme="1"/>
        <rFont val="Calibri"/>
        <family val="2"/>
        <charset val="134"/>
        <scheme val="minor"/>
      </rPr>
      <t xml:space="preserve"> </t>
    </r>
    <r>
      <rPr>
        <sz val="9"/>
        <color rgb="FF000000"/>
        <rFont val="Arial"/>
        <family val="3"/>
        <charset val="134"/>
      </rPr>
      <t>River</t>
    </r>
  </si>
  <si>
    <r>
      <rPr>
        <sz val="9"/>
        <color rgb="FF000000"/>
        <rFont val="Arial"/>
        <family val="3"/>
        <charset val="134"/>
      </rPr>
      <t>Delta</t>
    </r>
  </si>
  <si>
    <r>
      <rPr>
        <sz val="9"/>
        <color rgb="FF000000"/>
        <rFont val="Arial"/>
        <family val="3"/>
        <charset val="134"/>
      </rPr>
      <t>Ebonyi</t>
    </r>
  </si>
  <si>
    <r>
      <rPr>
        <sz val="9"/>
        <color rgb="FF000000"/>
        <rFont val="Arial"/>
        <family val="3"/>
        <charset val="134"/>
      </rPr>
      <t>Edo</t>
    </r>
  </si>
  <si>
    <r>
      <rPr>
        <sz val="9"/>
        <color rgb="FF000000"/>
        <rFont val="Arial"/>
        <family val="3"/>
        <charset val="134"/>
      </rPr>
      <t>Ekiti</t>
    </r>
  </si>
  <si>
    <r>
      <rPr>
        <sz val="9"/>
        <color rgb="FF000000"/>
        <rFont val="Arial"/>
        <family val="3"/>
        <charset val="134"/>
      </rPr>
      <t>Enugu</t>
    </r>
  </si>
  <si>
    <r>
      <rPr>
        <sz val="9"/>
        <color rgb="FF000000"/>
        <rFont val="Arial"/>
        <family val="3"/>
        <charset val="134"/>
      </rPr>
      <t>0.88%</t>
    </r>
  </si>
  <si>
    <r>
      <rPr>
        <sz val="9"/>
        <color rgb="FF000000"/>
        <rFont val="Arial"/>
        <family val="3"/>
        <charset val="134"/>
      </rPr>
      <t>Gombe</t>
    </r>
  </si>
  <si>
    <r>
      <rPr>
        <sz val="9"/>
        <color rgb="FF000000"/>
        <rFont val="Arial"/>
        <family val="3"/>
        <charset val="134"/>
      </rPr>
      <t>0.58%</t>
    </r>
  </si>
  <si>
    <r>
      <rPr>
        <sz val="9"/>
        <color rgb="FF000000"/>
        <rFont val="Arial"/>
        <family val="3"/>
        <charset val="134"/>
      </rPr>
      <t>Imo</t>
    </r>
  </si>
  <si>
    <r>
      <rPr>
        <sz val="9"/>
        <color rgb="FF000000"/>
        <rFont val="Arial"/>
        <family val="3"/>
        <charset val="134"/>
      </rPr>
      <t>Jigawa</t>
    </r>
  </si>
  <si>
    <r>
      <rPr>
        <sz val="9"/>
        <color rgb="FF000000"/>
        <rFont val="Arial"/>
        <family val="3"/>
        <charset val="134"/>
      </rPr>
      <t>0.13%</t>
    </r>
  </si>
  <si>
    <r>
      <rPr>
        <sz val="9"/>
        <color rgb="FF000000"/>
        <rFont val="Arial"/>
        <family val="3"/>
        <charset val="134"/>
      </rPr>
      <t>Kaduna</t>
    </r>
  </si>
  <si>
    <r>
      <rPr>
        <sz val="9"/>
        <color rgb="FF000000"/>
        <rFont val="Arial"/>
        <family val="3"/>
        <charset val="134"/>
      </rPr>
      <t>Kano</t>
    </r>
  </si>
  <si>
    <r>
      <rPr>
        <sz val="9"/>
        <color rgb="FF000000"/>
        <rFont val="Arial"/>
        <family val="3"/>
        <charset val="134"/>
      </rPr>
      <t>0.48%</t>
    </r>
  </si>
  <si>
    <r>
      <rPr>
        <sz val="9"/>
        <color rgb="FF000000"/>
        <rFont val="Arial"/>
        <family val="3"/>
        <charset val="134"/>
      </rPr>
      <t>Katsina</t>
    </r>
  </si>
  <si>
    <r>
      <rPr>
        <sz val="9"/>
        <color rgb="FF000000"/>
        <rFont val="Arial"/>
        <family val="3"/>
        <charset val="134"/>
      </rPr>
      <t>0.17%</t>
    </r>
  </si>
  <si>
    <r>
      <rPr>
        <sz val="9"/>
        <color rgb="FF000000"/>
        <rFont val="Arial"/>
        <family val="3"/>
        <charset val="134"/>
      </rPr>
      <t>Kebbi</t>
    </r>
  </si>
  <si>
    <r>
      <rPr>
        <sz val="9"/>
        <color rgb="FF000000"/>
        <rFont val="Arial"/>
        <family val="3"/>
        <charset val="134"/>
      </rPr>
      <t>0.59%</t>
    </r>
  </si>
  <si>
    <r>
      <rPr>
        <sz val="9"/>
        <color rgb="FF000000"/>
        <rFont val="Arial"/>
        <family val="3"/>
        <charset val="134"/>
      </rPr>
      <t>Kogi</t>
    </r>
  </si>
  <si>
    <r>
      <rPr>
        <sz val="9"/>
        <color rgb="FF000000"/>
        <rFont val="Arial"/>
        <family val="3"/>
        <charset val="134"/>
      </rPr>
      <t>Kwara</t>
    </r>
  </si>
  <si>
    <r>
      <rPr>
        <sz val="9"/>
        <color rgb="FF000000"/>
        <rFont val="Arial"/>
        <family val="3"/>
        <charset val="134"/>
      </rPr>
      <t>Lagos</t>
    </r>
  </si>
  <si>
    <r>
      <rPr>
        <sz val="9"/>
        <color rgb="FF000000"/>
        <rFont val="Arial"/>
        <family val="3"/>
        <charset val="134"/>
      </rPr>
      <t>Nassarawa</t>
    </r>
  </si>
  <si>
    <r>
      <rPr>
        <sz val="9"/>
        <color rgb="FF000000"/>
        <rFont val="Arial"/>
        <family val="3"/>
        <charset val="134"/>
      </rPr>
      <t>0.43%</t>
    </r>
  </si>
  <si>
    <r>
      <rPr>
        <sz val="9"/>
        <color rgb="FF000000"/>
        <rFont val="Arial"/>
        <family val="3"/>
        <charset val="134"/>
      </rPr>
      <t>Niger</t>
    </r>
  </si>
  <si>
    <r>
      <rPr>
        <sz val="9"/>
        <color rgb="FF000000"/>
        <rFont val="Arial"/>
        <family val="3"/>
        <charset val="134"/>
      </rPr>
      <t>Ogun</t>
    </r>
  </si>
  <si>
    <r>
      <rPr>
        <sz val="9"/>
        <color rgb="FF000000"/>
        <rFont val="Arial"/>
        <family val="3"/>
        <charset val="134"/>
      </rPr>
      <t>Ondo</t>
    </r>
  </si>
  <si>
    <r>
      <rPr>
        <sz val="9"/>
        <color rgb="FF000000"/>
        <rFont val="Arial"/>
        <family val="3"/>
        <charset val="134"/>
      </rPr>
      <t>Osun</t>
    </r>
  </si>
  <si>
    <r>
      <rPr>
        <sz val="9"/>
        <color rgb="FF000000"/>
        <rFont val="Arial"/>
        <family val="3"/>
        <charset val="134"/>
      </rPr>
      <t>0.44%</t>
    </r>
  </si>
  <si>
    <r>
      <rPr>
        <sz val="9"/>
        <color rgb="FF000000"/>
        <rFont val="Arial"/>
        <family val="3"/>
        <charset val="134"/>
      </rPr>
      <t>Oyo</t>
    </r>
  </si>
  <si>
    <r>
      <rPr>
        <sz val="9"/>
        <color rgb="FF000000"/>
        <rFont val="Arial"/>
        <family val="3"/>
        <charset val="134"/>
      </rPr>
      <t>0.39%</t>
    </r>
  </si>
  <si>
    <r>
      <rPr>
        <sz val="9"/>
        <color rgb="FF000000"/>
        <rFont val="Arial"/>
        <family val="3"/>
        <charset val="134"/>
      </rPr>
      <t>Plateau</t>
    </r>
  </si>
  <si>
    <r>
      <rPr>
        <sz val="9"/>
        <color rgb="FF000000"/>
        <rFont val="Arial"/>
        <family val="3"/>
        <charset val="134"/>
      </rPr>
      <t>Rivers</t>
    </r>
  </si>
  <si>
    <r>
      <rPr>
        <sz val="9"/>
        <color rgb="FF000000"/>
        <rFont val="Arial"/>
        <family val="3"/>
        <charset val="134"/>
      </rPr>
      <t>Sokoto</t>
    </r>
  </si>
  <si>
    <r>
      <rPr>
        <sz val="9"/>
        <color rgb="FF000000"/>
        <rFont val="Arial"/>
        <family val="3"/>
        <charset val="134"/>
      </rPr>
      <t>0.40%</t>
    </r>
  </si>
  <si>
    <r>
      <rPr>
        <sz val="9"/>
        <color rgb="FF000000"/>
        <rFont val="Arial"/>
        <family val="3"/>
        <charset val="134"/>
      </rPr>
      <t>Taraba</t>
    </r>
  </si>
  <si>
    <r>
      <rPr>
        <sz val="9"/>
        <color rgb="FF000000"/>
        <rFont val="Arial"/>
        <family val="3"/>
        <charset val="134"/>
      </rPr>
      <t>Yobe</t>
    </r>
  </si>
  <si>
    <r>
      <rPr>
        <sz val="9"/>
        <color rgb="FF000000"/>
        <rFont val="Arial"/>
        <family val="3"/>
        <charset val="134"/>
      </rPr>
      <t>Zamfara</t>
    </r>
  </si>
  <si>
    <r>
      <rPr>
        <sz val="9"/>
        <color rgb="FF000000"/>
        <rFont val="Arial"/>
        <family val="3"/>
        <charset val="134"/>
      </rPr>
      <t>FCT</t>
    </r>
  </si>
  <si>
    <r>
      <rPr>
        <b/>
        <sz val="9"/>
        <color rgb="FF000000"/>
        <rFont val="Arial"/>
        <family val="3"/>
        <charset val="134"/>
      </rPr>
      <t>Total</t>
    </r>
  </si>
  <si>
    <r>
      <rPr>
        <b/>
        <sz val="11"/>
        <color rgb="FF000000"/>
        <rFont val="Times New Roman"/>
        <family val="3"/>
        <charset val="134"/>
      </rPr>
      <t>S.NO</t>
    </r>
  </si>
  <si>
    <r>
      <rPr>
        <b/>
        <sz val="11"/>
        <color rgb="FF000000"/>
        <rFont val="Times New Roman"/>
        <family val="3"/>
        <charset val="134"/>
      </rPr>
      <t>STATE</t>
    </r>
  </si>
  <si>
    <r>
      <rPr>
        <b/>
        <sz val="11"/>
        <color rgb="FF000000"/>
        <rFont val="Times New Roman"/>
        <family val="3"/>
        <charset val="134"/>
      </rPr>
      <t>DEBT</t>
    </r>
    <r>
      <rPr>
        <sz val="10"/>
        <color rgb="FF000000"/>
        <rFont val="Arial"/>
      </rPr>
      <t xml:space="preserve"> </t>
    </r>
    <r>
      <rPr>
        <b/>
        <sz val="11"/>
        <color rgb="FF000000"/>
        <rFont val="Times New Roman"/>
        <family val="3"/>
        <charset val="134"/>
      </rPr>
      <t>STOCK</t>
    </r>
    <r>
      <rPr>
        <sz val="10"/>
        <color rgb="FF000000"/>
        <rFont val="Arial"/>
      </rPr>
      <t xml:space="preserve"> </t>
    </r>
    <r>
      <rPr>
        <b/>
        <sz val="11"/>
        <color rgb="FF000000"/>
        <rFont val="Times New Roman"/>
        <family val="3"/>
        <charset val="134"/>
      </rPr>
      <t>AS</t>
    </r>
    <r>
      <rPr>
        <sz val="10"/>
        <color rgb="FF000000"/>
        <rFont val="Arial"/>
      </rPr>
      <t xml:space="preserve"> </t>
    </r>
    <r>
      <rPr>
        <b/>
        <sz val="11"/>
        <color rgb="FF000000"/>
        <rFont val="Times New Roman"/>
        <family val="3"/>
        <charset val="134"/>
      </rPr>
      <t>AT</t>
    </r>
    <r>
      <rPr>
        <sz val="10"/>
        <color rgb="FF000000"/>
        <rFont val="Arial"/>
      </rPr>
      <t xml:space="preserve"> </t>
    </r>
    <r>
      <rPr>
        <b/>
        <sz val="11"/>
        <color rgb="FF000000"/>
        <rFont val="Times New Roman"/>
        <family val="3"/>
        <charset val="134"/>
      </rPr>
      <t>DECEMBER</t>
    </r>
    <r>
      <rPr>
        <sz val="10"/>
        <color rgb="FF000000"/>
        <rFont val="Arial"/>
      </rPr>
      <t xml:space="preserve"> </t>
    </r>
    <r>
      <rPr>
        <b/>
        <sz val="11"/>
        <color rgb="FF000000"/>
        <rFont val="Times New Roman"/>
        <family val="3"/>
        <charset val="134"/>
      </rPr>
      <t>2013</t>
    </r>
  </si>
  <si>
    <r>
      <rPr>
        <sz val="13"/>
        <color rgb="FF000000"/>
        <rFont val="Times New Roman"/>
        <family val="3"/>
        <charset val="134"/>
      </rPr>
      <t>ABIA</t>
    </r>
  </si>
  <si>
    <r>
      <rPr>
        <sz val="13"/>
        <color rgb="FF000000"/>
        <rFont val="Times New Roman"/>
        <family val="3"/>
        <charset val="134"/>
      </rPr>
      <t>ADAMAWA</t>
    </r>
  </si>
  <si>
    <r>
      <rPr>
        <sz val="13"/>
        <color rgb="FF000000"/>
        <rFont val="Times New Roman"/>
        <family val="3"/>
        <charset val="134"/>
      </rPr>
      <t>AKWA</t>
    </r>
    <r>
      <rPr>
        <sz val="13"/>
        <color theme="1"/>
        <rFont val="Calibri"/>
        <family val="2"/>
        <charset val="134"/>
        <scheme val="minor"/>
      </rPr>
      <t xml:space="preserve"> </t>
    </r>
    <r>
      <rPr>
        <sz val="13"/>
        <color rgb="FF000000"/>
        <rFont val="Times New Roman"/>
        <family val="3"/>
        <charset val="134"/>
      </rPr>
      <t>IBOM</t>
    </r>
  </si>
  <si>
    <r>
      <rPr>
        <sz val="13"/>
        <color rgb="FF000000"/>
        <rFont val="Times New Roman"/>
        <family val="3"/>
        <charset val="134"/>
      </rPr>
      <t>ANAMBRA</t>
    </r>
  </si>
  <si>
    <r>
      <rPr>
        <sz val="13"/>
        <color rgb="FF000000"/>
        <rFont val="Times New Roman"/>
        <family val="3"/>
        <charset val="134"/>
      </rPr>
      <t>BAUCHI</t>
    </r>
  </si>
  <si>
    <r>
      <rPr>
        <sz val="13"/>
        <color rgb="FF000000"/>
        <rFont val="Times New Roman"/>
        <family val="3"/>
        <charset val="134"/>
      </rPr>
      <t>BAYELSA</t>
    </r>
  </si>
  <si>
    <r>
      <rPr>
        <sz val="13"/>
        <color rgb="FF000000"/>
        <rFont val="Times New Roman"/>
        <family val="3"/>
        <charset val="134"/>
      </rPr>
      <t>BENUE</t>
    </r>
  </si>
  <si>
    <r>
      <rPr>
        <sz val="13"/>
        <color rgb="FF000000"/>
        <rFont val="Times New Roman"/>
        <family val="3"/>
        <charset val="134"/>
      </rPr>
      <t>BORNO</t>
    </r>
  </si>
  <si>
    <r>
      <rPr>
        <sz val="13"/>
        <color rgb="FF000000"/>
        <rFont val="Times New Roman"/>
        <family val="3"/>
        <charset val="134"/>
      </rPr>
      <t>CROSS-RIVER</t>
    </r>
  </si>
  <si>
    <r>
      <rPr>
        <sz val="13"/>
        <color rgb="FF000000"/>
        <rFont val="Times New Roman"/>
        <family val="3"/>
        <charset val="134"/>
      </rPr>
      <t>DELTA</t>
    </r>
  </si>
  <si>
    <r>
      <rPr>
        <sz val="13"/>
        <color rgb="FF000000"/>
        <rFont val="Times New Roman"/>
        <family val="3"/>
        <charset val="134"/>
      </rPr>
      <t>EBONYI</t>
    </r>
  </si>
  <si>
    <r>
      <rPr>
        <sz val="13"/>
        <color rgb="FF000000"/>
        <rFont val="Times New Roman"/>
        <family val="3"/>
        <charset val="134"/>
      </rPr>
      <t>EDO</t>
    </r>
  </si>
  <si>
    <r>
      <rPr>
        <sz val="13"/>
        <color rgb="FF000000"/>
        <rFont val="Times New Roman"/>
        <family val="3"/>
        <charset val="134"/>
      </rPr>
      <t>EKITI</t>
    </r>
  </si>
  <si>
    <r>
      <rPr>
        <sz val="13"/>
        <color rgb="FF000000"/>
        <rFont val="Times New Roman"/>
        <family val="3"/>
        <charset val="134"/>
      </rPr>
      <t>ENUGU</t>
    </r>
  </si>
  <si>
    <r>
      <rPr>
        <sz val="13"/>
        <color rgb="FF000000"/>
        <rFont val="Times New Roman"/>
        <family val="3"/>
        <charset val="134"/>
      </rPr>
      <t>GOMBE</t>
    </r>
  </si>
  <si>
    <r>
      <rPr>
        <sz val="13"/>
        <color rgb="FF000000"/>
        <rFont val="Times New Roman"/>
        <family val="3"/>
        <charset val="134"/>
      </rPr>
      <t>IMO</t>
    </r>
  </si>
  <si>
    <r>
      <rPr>
        <sz val="13"/>
        <color rgb="FF000000"/>
        <rFont val="Times New Roman"/>
        <family val="3"/>
        <charset val="134"/>
      </rPr>
      <t>JIGAWA</t>
    </r>
  </si>
  <si>
    <r>
      <rPr>
        <sz val="13"/>
        <color rgb="FF000000"/>
        <rFont val="Times New Roman"/>
        <family val="3"/>
        <charset val="134"/>
      </rPr>
      <t>KADUNA</t>
    </r>
  </si>
  <si>
    <r>
      <rPr>
        <sz val="13"/>
        <color rgb="FF000000"/>
        <rFont val="Times New Roman"/>
        <family val="3"/>
        <charset val="134"/>
      </rPr>
      <t>KANO</t>
    </r>
  </si>
  <si>
    <r>
      <rPr>
        <sz val="13"/>
        <color rgb="FF000000"/>
        <rFont val="Times New Roman"/>
        <family val="3"/>
        <charset val="134"/>
      </rPr>
      <t>KATSINA</t>
    </r>
  </si>
  <si>
    <r>
      <rPr>
        <sz val="13"/>
        <color rgb="FF000000"/>
        <rFont val="Times New Roman"/>
        <family val="3"/>
        <charset val="134"/>
      </rPr>
      <t>KEBBI</t>
    </r>
  </si>
  <si>
    <r>
      <rPr>
        <sz val="13"/>
        <color rgb="FF000000"/>
        <rFont val="Times New Roman"/>
        <family val="3"/>
        <charset val="134"/>
      </rPr>
      <t>KOGI</t>
    </r>
  </si>
  <si>
    <r>
      <rPr>
        <sz val="13"/>
        <color rgb="FF000000"/>
        <rFont val="Times New Roman"/>
        <family val="3"/>
        <charset val="134"/>
      </rPr>
      <t>KWARA</t>
    </r>
  </si>
  <si>
    <r>
      <rPr>
        <sz val="13"/>
        <color rgb="FF000000"/>
        <rFont val="Times New Roman"/>
        <family val="3"/>
        <charset val="134"/>
      </rPr>
      <t>LAGOS</t>
    </r>
  </si>
  <si>
    <r>
      <rPr>
        <sz val="13"/>
        <color rgb="FF000000"/>
        <rFont val="Times New Roman"/>
        <family val="3"/>
        <charset val="134"/>
      </rPr>
      <t>NASARAWA</t>
    </r>
  </si>
  <si>
    <r>
      <rPr>
        <sz val="13"/>
        <color rgb="FF000000"/>
        <rFont val="Times New Roman"/>
        <family val="3"/>
        <charset val="134"/>
      </rPr>
      <t>NIGER</t>
    </r>
  </si>
  <si>
    <r>
      <rPr>
        <sz val="13"/>
        <color rgb="FF000000"/>
        <rFont val="Times New Roman"/>
        <family val="3"/>
        <charset val="134"/>
      </rPr>
      <t>OGUN</t>
    </r>
  </si>
  <si>
    <r>
      <rPr>
        <sz val="13"/>
        <color rgb="FF000000"/>
        <rFont val="Times New Roman"/>
        <family val="3"/>
        <charset val="134"/>
      </rPr>
      <t>ONDO</t>
    </r>
  </si>
  <si>
    <r>
      <rPr>
        <sz val="13"/>
        <color rgb="FF000000"/>
        <rFont val="Times New Roman"/>
        <family val="3"/>
        <charset val="134"/>
      </rPr>
      <t>OSUN</t>
    </r>
  </si>
  <si>
    <r>
      <rPr>
        <sz val="13"/>
        <color rgb="FF000000"/>
        <rFont val="Times New Roman"/>
        <family val="3"/>
        <charset val="134"/>
      </rPr>
      <t>OYO</t>
    </r>
  </si>
  <si>
    <r>
      <rPr>
        <sz val="13"/>
        <color rgb="FF000000"/>
        <rFont val="Times New Roman"/>
        <family val="3"/>
        <charset val="134"/>
      </rPr>
      <t>PLATEAU</t>
    </r>
  </si>
  <si>
    <r>
      <rPr>
        <sz val="13"/>
        <color rgb="FF000000"/>
        <rFont val="Times New Roman"/>
        <family val="3"/>
        <charset val="134"/>
      </rPr>
      <t>RIVERS</t>
    </r>
  </si>
  <si>
    <r>
      <rPr>
        <sz val="13"/>
        <color rgb="FF000000"/>
        <rFont val="Times New Roman"/>
        <family val="3"/>
        <charset val="134"/>
      </rPr>
      <t>SOKOTO</t>
    </r>
  </si>
  <si>
    <r>
      <rPr>
        <sz val="13"/>
        <color rgb="FF000000"/>
        <rFont val="Times New Roman"/>
        <family val="3"/>
        <charset val="134"/>
      </rPr>
      <t>TARABA</t>
    </r>
  </si>
  <si>
    <r>
      <rPr>
        <sz val="13"/>
        <color rgb="FF000000"/>
        <rFont val="Times New Roman"/>
        <family val="3"/>
        <charset val="134"/>
      </rPr>
      <t>YOBE</t>
    </r>
  </si>
  <si>
    <r>
      <rPr>
        <sz val="13"/>
        <color rgb="FF000000"/>
        <rFont val="Times New Roman"/>
        <family val="3"/>
        <charset val="134"/>
      </rPr>
      <t>ZAMFARA</t>
    </r>
  </si>
  <si>
    <r>
      <rPr>
        <sz val="13"/>
        <color rgb="FF000000"/>
        <rFont val="Times New Roman"/>
        <family val="3"/>
        <charset val="134"/>
      </rPr>
      <t>FCT</t>
    </r>
  </si>
  <si>
    <r>
      <rPr>
        <b/>
        <sz val="11"/>
        <color rgb="FF000000"/>
        <rFont val="Times New Roman"/>
        <family val="3"/>
        <charset val="134"/>
      </rPr>
      <t>TOTAL</t>
    </r>
    <r>
      <rPr>
        <sz val="10"/>
        <color rgb="FF000000"/>
        <rFont val="Arial"/>
      </rPr>
      <t xml:space="preserve"> </t>
    </r>
    <r>
      <rPr>
        <b/>
        <sz val="11"/>
        <color rgb="FF000000"/>
        <rFont val="Times New Roman"/>
        <family val="3"/>
        <charset val="134"/>
      </rPr>
      <t>DOMESTIC</t>
    </r>
    <r>
      <rPr>
        <sz val="10"/>
        <color rgb="FF000000"/>
        <rFont val="Arial"/>
      </rPr>
      <t xml:space="preserve"> </t>
    </r>
    <r>
      <rPr>
        <b/>
        <sz val="11"/>
        <color rgb="FF000000"/>
        <rFont val="Times New Roman"/>
        <family val="3"/>
        <charset val="134"/>
      </rPr>
      <t>DEBT</t>
    </r>
    <r>
      <rPr>
        <sz val="10"/>
        <color rgb="FF000000"/>
        <rFont val="Arial"/>
      </rPr>
      <t xml:space="preserve"> </t>
    </r>
    <r>
      <rPr>
        <b/>
        <sz val="11"/>
        <color rgb="FF000000"/>
        <rFont val="Times New Roman"/>
        <family val="3"/>
        <charset val="134"/>
      </rPr>
      <t>OF</t>
    </r>
    <r>
      <rPr>
        <sz val="10"/>
        <color rgb="FF000000"/>
        <rFont val="Arial"/>
      </rPr>
      <t xml:space="preserve"> </t>
    </r>
    <r>
      <rPr>
        <b/>
        <sz val="11"/>
        <color rgb="FF000000"/>
        <rFont val="Times New Roman"/>
        <family val="3"/>
        <charset val="134"/>
      </rPr>
      <t>THE</t>
    </r>
    <r>
      <rPr>
        <sz val="10"/>
        <color rgb="FF000000"/>
        <rFont val="Arial"/>
      </rPr>
      <t xml:space="preserve"> </t>
    </r>
    <r>
      <rPr>
        <b/>
        <sz val="11"/>
        <color rgb="FF000000"/>
        <rFont val="Times New Roman"/>
        <family val="3"/>
        <charset val="134"/>
      </rPr>
      <t>36</t>
    </r>
    <r>
      <rPr>
        <sz val="10"/>
        <color rgb="FF000000"/>
        <rFont val="Arial"/>
      </rPr>
      <t xml:space="preserve"> </t>
    </r>
    <r>
      <rPr>
        <b/>
        <sz val="11"/>
        <color rgb="FF000000"/>
        <rFont val="Times New Roman"/>
        <family val="3"/>
        <charset val="134"/>
      </rPr>
      <t>STATES</t>
    </r>
    <r>
      <rPr>
        <sz val="10"/>
        <color rgb="FF000000"/>
        <rFont val="Arial"/>
      </rPr>
      <t xml:space="preserve"> </t>
    </r>
    <r>
      <rPr>
        <b/>
        <sz val="11"/>
        <color rgb="FF000000"/>
        <rFont val="Times New Roman"/>
        <family val="3"/>
        <charset val="134"/>
      </rPr>
      <t>AND</t>
    </r>
    <r>
      <rPr>
        <sz val="10"/>
        <color rgb="FF000000"/>
        <rFont val="Arial"/>
      </rPr>
      <t xml:space="preserve"> </t>
    </r>
    <r>
      <rPr>
        <b/>
        <sz val="11"/>
        <color rgb="FF000000"/>
        <rFont val="Times New Roman"/>
        <family val="3"/>
        <charset val="134"/>
      </rPr>
      <t>THE</t>
    </r>
    <r>
      <rPr>
        <sz val="10"/>
        <color rgb="FF000000"/>
        <rFont val="Arial"/>
      </rPr>
      <t xml:space="preserve"> </t>
    </r>
    <r>
      <rPr>
        <b/>
        <sz val="11"/>
        <color rgb="FF000000"/>
        <rFont val="Times New Roman"/>
        <family val="3"/>
        <charset val="134"/>
      </rPr>
      <t>FCT,</t>
    </r>
    <r>
      <rPr>
        <sz val="10"/>
        <color rgb="FF000000"/>
        <rFont val="Arial"/>
      </rPr>
      <t xml:space="preserve"> </t>
    </r>
    <r>
      <rPr>
        <b/>
        <sz val="11"/>
        <color rgb="FF000000"/>
        <rFont val="Times New Roman"/>
        <family val="3"/>
        <charset val="134"/>
      </rPr>
      <t>AS</t>
    </r>
    <r>
      <rPr>
        <sz val="10"/>
        <color rgb="FF000000"/>
        <rFont val="Arial"/>
      </rPr>
      <t xml:space="preserve"> </t>
    </r>
    <r>
      <rPr>
        <b/>
        <sz val="11"/>
        <color rgb="FF000000"/>
        <rFont val="Times New Roman"/>
        <family val="3"/>
        <charset val="134"/>
      </rPr>
      <t>AT</t>
    </r>
  </si>
  <si>
    <r>
      <rPr>
        <b/>
        <sz val="11"/>
        <color rgb="FF000000"/>
        <rFont val="Times New Roman"/>
        <family val="3"/>
        <charset val="134"/>
      </rPr>
      <t>DECEMBER</t>
    </r>
    <r>
      <rPr>
        <sz val="10"/>
        <color rgb="FF000000"/>
        <rFont val="Arial"/>
      </rPr>
      <t xml:space="preserve"> </t>
    </r>
    <r>
      <rPr>
        <b/>
        <sz val="11"/>
        <color rgb="FF000000"/>
        <rFont val="Times New Roman"/>
        <family val="3"/>
        <charset val="134"/>
      </rPr>
      <t>31,</t>
    </r>
    <r>
      <rPr>
        <sz val="10"/>
        <color rgb="FF000000"/>
        <rFont val="Arial"/>
      </rPr>
      <t xml:space="preserve"> </t>
    </r>
    <r>
      <rPr>
        <b/>
        <sz val="11"/>
        <color rgb="FF000000"/>
        <rFont val="Times New Roman"/>
        <family val="3"/>
        <charset val="134"/>
      </rPr>
      <t>2014</t>
    </r>
  </si>
  <si>
    <r>
      <rPr>
        <b/>
        <sz val="10"/>
        <color rgb="FF000000"/>
        <rFont val="Calibri"/>
        <family val="3"/>
        <charset val="134"/>
      </rPr>
      <t>(AMOUNTS</t>
    </r>
    <r>
      <rPr>
        <sz val="10"/>
        <color theme="1"/>
        <rFont val="Calibri"/>
        <family val="2"/>
        <charset val="134"/>
        <scheme val="minor"/>
      </rPr>
      <t xml:space="preserve"> </t>
    </r>
    <r>
      <rPr>
        <b/>
        <sz val="10"/>
        <color rgb="FF000000"/>
        <rFont val="Calibri"/>
        <family val="3"/>
        <charset val="134"/>
      </rPr>
      <t>IN</t>
    </r>
    <r>
      <rPr>
        <sz val="10"/>
        <color theme="1"/>
        <rFont val="Calibri"/>
        <family val="2"/>
        <charset val="134"/>
        <scheme val="minor"/>
      </rPr>
      <t xml:space="preserve"> </t>
    </r>
    <r>
      <rPr>
        <b/>
        <sz val="10"/>
        <color rgb="FF000000"/>
        <rFont val="Calibri"/>
        <family val="3"/>
        <charset val="134"/>
      </rPr>
      <t>NAIRA)</t>
    </r>
  </si>
  <si>
    <r>
      <rPr>
        <b/>
        <sz val="11"/>
        <color rgb="FF000000"/>
        <rFont val="Calibri"/>
        <family val="3"/>
        <charset val="134"/>
      </rPr>
      <t>STATE</t>
    </r>
  </si>
  <si>
    <r>
      <rPr>
        <b/>
        <sz val="11"/>
        <color rgb="FF000000"/>
        <rFont val="Calibri"/>
        <family val="3"/>
        <charset val="134"/>
      </rPr>
      <t>DEBT</t>
    </r>
    <r>
      <rPr>
        <sz val="10"/>
        <color rgb="FF000000"/>
        <rFont val="Arial"/>
      </rPr>
      <t xml:space="preserve"> </t>
    </r>
    <r>
      <rPr>
        <b/>
        <sz val="11"/>
        <color rgb="FF000000"/>
        <rFont val="Calibri"/>
        <family val="3"/>
        <charset val="134"/>
      </rPr>
      <t>STOCK</t>
    </r>
  </si>
  <si>
    <r>
      <rPr>
        <b/>
        <sz val="9"/>
        <color rgb="FF000000"/>
        <rFont val="Calibri"/>
        <family val="3"/>
        <charset val="134"/>
      </rPr>
      <t>1</t>
    </r>
    <r>
      <rPr>
        <sz val="8"/>
        <color theme="1"/>
        <rFont val="Calibri"/>
        <family val="2"/>
        <charset val="134"/>
        <scheme val="minor"/>
      </rPr>
      <t xml:space="preserve"> </t>
    </r>
    <r>
      <rPr>
        <b/>
        <sz val="9"/>
        <color rgb="FF000000"/>
        <rFont val="Calibri"/>
        <family val="3"/>
        <charset val="134"/>
      </rPr>
      <t>ABIA</t>
    </r>
  </si>
  <si>
    <r>
      <rPr>
        <b/>
        <sz val="9"/>
        <color rgb="FF000000"/>
        <rFont val="Calibri"/>
        <family val="3"/>
        <charset val="134"/>
      </rPr>
      <t>2</t>
    </r>
    <r>
      <rPr>
        <sz val="8"/>
        <color theme="1"/>
        <rFont val="Calibri"/>
        <family val="2"/>
        <charset val="134"/>
        <scheme val="minor"/>
      </rPr>
      <t xml:space="preserve"> </t>
    </r>
    <r>
      <rPr>
        <b/>
        <sz val="9"/>
        <color rgb="FF000000"/>
        <rFont val="Calibri"/>
        <family val="3"/>
        <charset val="134"/>
      </rPr>
      <t>ADAMAWA</t>
    </r>
  </si>
  <si>
    <r>
      <rPr>
        <b/>
        <sz val="9"/>
        <color rgb="FF000000"/>
        <rFont val="Calibri"/>
        <family val="3"/>
        <charset val="134"/>
      </rPr>
      <t>3</t>
    </r>
    <r>
      <rPr>
        <sz val="8"/>
        <color theme="1"/>
        <rFont val="Calibri"/>
        <family val="2"/>
        <charset val="134"/>
        <scheme val="minor"/>
      </rPr>
      <t xml:space="preserve"> </t>
    </r>
    <r>
      <rPr>
        <b/>
        <sz val="9"/>
        <color rgb="FF000000"/>
        <rFont val="Calibri"/>
        <family val="3"/>
        <charset val="134"/>
      </rPr>
      <t>AKWA</t>
    </r>
    <r>
      <rPr>
        <sz val="8"/>
        <color theme="1"/>
        <rFont val="Calibri"/>
        <family val="2"/>
        <charset val="134"/>
        <scheme val="minor"/>
      </rPr>
      <t xml:space="preserve"> </t>
    </r>
    <r>
      <rPr>
        <b/>
        <sz val="9"/>
        <color rgb="FF000000"/>
        <rFont val="Calibri"/>
        <family val="3"/>
        <charset val="134"/>
      </rPr>
      <t>IBOM</t>
    </r>
  </si>
  <si>
    <r>
      <rPr>
        <b/>
        <sz val="9"/>
        <color rgb="FF000000"/>
        <rFont val="Calibri"/>
        <family val="3"/>
        <charset val="134"/>
      </rPr>
      <t>4</t>
    </r>
    <r>
      <rPr>
        <sz val="8"/>
        <color theme="1"/>
        <rFont val="Calibri"/>
        <family val="2"/>
        <charset val="134"/>
        <scheme val="minor"/>
      </rPr>
      <t xml:space="preserve"> </t>
    </r>
    <r>
      <rPr>
        <b/>
        <sz val="9"/>
        <color rgb="FF000000"/>
        <rFont val="Calibri"/>
        <family val="3"/>
        <charset val="134"/>
      </rPr>
      <t>ANAMBRA</t>
    </r>
  </si>
  <si>
    <r>
      <rPr>
        <b/>
        <sz val="9"/>
        <color rgb="FF000000"/>
        <rFont val="Calibri"/>
        <family val="3"/>
        <charset val="134"/>
      </rPr>
      <t>5</t>
    </r>
    <r>
      <rPr>
        <sz val="8"/>
        <color theme="1"/>
        <rFont val="Calibri"/>
        <family val="2"/>
        <charset val="134"/>
        <scheme val="minor"/>
      </rPr>
      <t xml:space="preserve"> </t>
    </r>
    <r>
      <rPr>
        <b/>
        <sz val="9"/>
        <color rgb="FF000000"/>
        <rFont val="Calibri"/>
        <family val="3"/>
        <charset val="134"/>
      </rPr>
      <t>BAUCHI</t>
    </r>
  </si>
  <si>
    <r>
      <rPr>
        <b/>
        <sz val="9"/>
        <color rgb="FF000000"/>
        <rFont val="Calibri"/>
        <family val="3"/>
        <charset val="134"/>
      </rPr>
      <t>6</t>
    </r>
    <r>
      <rPr>
        <sz val="8"/>
        <color theme="1"/>
        <rFont val="Calibri"/>
        <family val="2"/>
        <charset val="134"/>
        <scheme val="minor"/>
      </rPr>
      <t xml:space="preserve"> </t>
    </r>
    <r>
      <rPr>
        <b/>
        <sz val="9"/>
        <color rgb="FF000000"/>
        <rFont val="Calibri"/>
        <family val="3"/>
        <charset val="134"/>
      </rPr>
      <t>BAYELSA</t>
    </r>
  </si>
  <si>
    <r>
      <rPr>
        <b/>
        <sz val="9"/>
        <color rgb="FF000000"/>
        <rFont val="Calibri"/>
        <family val="3"/>
        <charset val="134"/>
      </rPr>
      <t>7</t>
    </r>
    <r>
      <rPr>
        <sz val="8"/>
        <color theme="1"/>
        <rFont val="Calibri"/>
        <family val="2"/>
        <charset val="134"/>
        <scheme val="minor"/>
      </rPr>
      <t xml:space="preserve"> </t>
    </r>
    <r>
      <rPr>
        <b/>
        <sz val="9"/>
        <color rgb="FF000000"/>
        <rFont val="Calibri"/>
        <family val="3"/>
        <charset val="134"/>
      </rPr>
      <t>BENUE</t>
    </r>
  </si>
  <si>
    <r>
      <rPr>
        <b/>
        <sz val="9"/>
        <color rgb="FF000000"/>
        <rFont val="Calibri"/>
        <family val="3"/>
        <charset val="134"/>
      </rPr>
      <t>8</t>
    </r>
    <r>
      <rPr>
        <sz val="8"/>
        <color theme="1"/>
        <rFont val="Calibri"/>
        <family val="2"/>
        <charset val="134"/>
        <scheme val="minor"/>
      </rPr>
      <t xml:space="preserve"> </t>
    </r>
    <r>
      <rPr>
        <b/>
        <sz val="9"/>
        <color rgb="FF000000"/>
        <rFont val="Calibri"/>
        <family val="3"/>
        <charset val="134"/>
      </rPr>
      <t>BORNO</t>
    </r>
  </si>
  <si>
    <r>
      <rPr>
        <b/>
        <sz val="9"/>
        <color rgb="FF000000"/>
        <rFont val="Calibri"/>
        <family val="3"/>
        <charset val="134"/>
      </rPr>
      <t>9</t>
    </r>
    <r>
      <rPr>
        <sz val="8"/>
        <color theme="1"/>
        <rFont val="Calibri"/>
        <family val="2"/>
        <charset val="134"/>
        <scheme val="minor"/>
      </rPr>
      <t xml:space="preserve"> </t>
    </r>
    <r>
      <rPr>
        <b/>
        <sz val="9"/>
        <color rgb="FF000000"/>
        <rFont val="Calibri"/>
        <family val="3"/>
        <charset val="134"/>
      </rPr>
      <t>CROSS-RIVER</t>
    </r>
  </si>
  <si>
    <r>
      <rPr>
        <b/>
        <sz val="9"/>
        <color rgb="FF000000"/>
        <rFont val="Calibri"/>
        <family val="3"/>
        <charset val="134"/>
      </rPr>
      <t>10</t>
    </r>
    <r>
      <rPr>
        <sz val="8"/>
        <color theme="1"/>
        <rFont val="Calibri"/>
        <family val="2"/>
        <charset val="134"/>
        <scheme val="minor"/>
      </rPr>
      <t xml:space="preserve"> </t>
    </r>
    <r>
      <rPr>
        <b/>
        <sz val="9"/>
        <color rgb="FF000000"/>
        <rFont val="Calibri"/>
        <family val="3"/>
        <charset val="134"/>
      </rPr>
      <t>DELTA</t>
    </r>
  </si>
  <si>
    <r>
      <rPr>
        <b/>
        <sz val="9"/>
        <color rgb="FF000000"/>
        <rFont val="Calibri"/>
        <family val="3"/>
        <charset val="134"/>
      </rPr>
      <t>11</t>
    </r>
    <r>
      <rPr>
        <sz val="8"/>
        <color theme="1"/>
        <rFont val="Calibri"/>
        <family val="2"/>
        <charset val="134"/>
        <scheme val="minor"/>
      </rPr>
      <t xml:space="preserve"> </t>
    </r>
    <r>
      <rPr>
        <b/>
        <sz val="9"/>
        <color rgb="FF000000"/>
        <rFont val="Calibri"/>
        <family val="3"/>
        <charset val="134"/>
      </rPr>
      <t>EBONYI</t>
    </r>
  </si>
  <si>
    <r>
      <rPr>
        <b/>
        <sz val="9"/>
        <color rgb="FF000000"/>
        <rFont val="Calibri"/>
        <family val="3"/>
        <charset val="134"/>
      </rPr>
      <t>12</t>
    </r>
    <r>
      <rPr>
        <sz val="8"/>
        <color theme="1"/>
        <rFont val="Calibri"/>
        <family val="2"/>
        <charset val="134"/>
        <scheme val="minor"/>
      </rPr>
      <t xml:space="preserve"> </t>
    </r>
    <r>
      <rPr>
        <b/>
        <sz val="9"/>
        <color rgb="FF000000"/>
        <rFont val="Calibri"/>
        <family val="3"/>
        <charset val="134"/>
      </rPr>
      <t>EDO</t>
    </r>
  </si>
  <si>
    <r>
      <rPr>
        <b/>
        <sz val="9"/>
        <color rgb="FF000000"/>
        <rFont val="Calibri"/>
        <family val="3"/>
        <charset val="134"/>
      </rPr>
      <t>13</t>
    </r>
    <r>
      <rPr>
        <sz val="8"/>
        <color theme="1"/>
        <rFont val="Calibri"/>
        <family val="2"/>
        <charset val="134"/>
        <scheme val="minor"/>
      </rPr>
      <t xml:space="preserve"> </t>
    </r>
    <r>
      <rPr>
        <b/>
        <sz val="9"/>
        <color rgb="FF000000"/>
        <rFont val="Calibri"/>
        <family val="3"/>
        <charset val="134"/>
      </rPr>
      <t>EKITI</t>
    </r>
  </si>
  <si>
    <r>
      <rPr>
        <b/>
        <sz val="9"/>
        <color rgb="FF000000"/>
        <rFont val="Calibri"/>
        <family val="3"/>
        <charset val="134"/>
      </rPr>
      <t>14</t>
    </r>
    <r>
      <rPr>
        <sz val="8"/>
        <color theme="1"/>
        <rFont val="Calibri"/>
        <family val="2"/>
        <charset val="134"/>
        <scheme val="minor"/>
      </rPr>
      <t xml:space="preserve"> </t>
    </r>
    <r>
      <rPr>
        <b/>
        <sz val="9"/>
        <color rgb="FF000000"/>
        <rFont val="Calibri"/>
        <family val="3"/>
        <charset val="134"/>
      </rPr>
      <t>ENUGU</t>
    </r>
  </si>
  <si>
    <r>
      <rPr>
        <b/>
        <sz val="9"/>
        <color rgb="FF000000"/>
        <rFont val="Calibri"/>
        <family val="3"/>
        <charset val="134"/>
      </rPr>
      <t>15</t>
    </r>
    <r>
      <rPr>
        <sz val="8"/>
        <color theme="1"/>
        <rFont val="Calibri"/>
        <family val="2"/>
        <charset val="134"/>
        <scheme val="minor"/>
      </rPr>
      <t xml:space="preserve"> </t>
    </r>
    <r>
      <rPr>
        <b/>
        <sz val="9"/>
        <color rgb="FF000000"/>
        <rFont val="Calibri"/>
        <family val="3"/>
        <charset val="134"/>
      </rPr>
      <t>GOMBE</t>
    </r>
  </si>
  <si>
    <r>
      <rPr>
        <b/>
        <sz val="9"/>
        <color rgb="FF000000"/>
        <rFont val="Calibri"/>
        <family val="3"/>
        <charset val="134"/>
      </rPr>
      <t>16</t>
    </r>
    <r>
      <rPr>
        <sz val="8"/>
        <color theme="1"/>
        <rFont val="Calibri"/>
        <family val="2"/>
        <charset val="134"/>
        <scheme val="minor"/>
      </rPr>
      <t xml:space="preserve"> </t>
    </r>
    <r>
      <rPr>
        <b/>
        <sz val="9"/>
        <color rgb="FF000000"/>
        <rFont val="Calibri"/>
        <family val="3"/>
        <charset val="134"/>
      </rPr>
      <t>IMO</t>
    </r>
  </si>
  <si>
    <r>
      <rPr>
        <b/>
        <sz val="9"/>
        <color rgb="FF000000"/>
        <rFont val="Calibri"/>
        <family val="3"/>
        <charset val="134"/>
      </rPr>
      <t>17</t>
    </r>
    <r>
      <rPr>
        <sz val="8"/>
        <color theme="1"/>
        <rFont val="Calibri"/>
        <family val="2"/>
        <charset val="134"/>
        <scheme val="minor"/>
      </rPr>
      <t xml:space="preserve"> </t>
    </r>
    <r>
      <rPr>
        <b/>
        <sz val="9"/>
        <color rgb="FF000000"/>
        <rFont val="Calibri"/>
        <family val="3"/>
        <charset val="134"/>
      </rPr>
      <t>JIGAWA</t>
    </r>
  </si>
  <si>
    <r>
      <rPr>
        <b/>
        <sz val="9"/>
        <color rgb="FF000000"/>
        <rFont val="Calibri"/>
        <family val="3"/>
        <charset val="134"/>
      </rPr>
      <t>18</t>
    </r>
    <r>
      <rPr>
        <sz val="8"/>
        <color theme="1"/>
        <rFont val="Calibri"/>
        <family val="2"/>
        <charset val="134"/>
        <scheme val="minor"/>
      </rPr>
      <t xml:space="preserve"> </t>
    </r>
    <r>
      <rPr>
        <b/>
        <sz val="9"/>
        <color rgb="FF000000"/>
        <rFont val="Calibri"/>
        <family val="3"/>
        <charset val="134"/>
      </rPr>
      <t>KADUNA</t>
    </r>
  </si>
  <si>
    <r>
      <rPr>
        <b/>
        <sz val="9"/>
        <color rgb="FF000000"/>
        <rFont val="Calibri"/>
        <family val="3"/>
        <charset val="134"/>
      </rPr>
      <t>19</t>
    </r>
    <r>
      <rPr>
        <sz val="8"/>
        <color theme="1"/>
        <rFont val="Calibri"/>
        <family val="2"/>
        <charset val="134"/>
        <scheme val="minor"/>
      </rPr>
      <t xml:space="preserve"> </t>
    </r>
    <r>
      <rPr>
        <b/>
        <sz val="9"/>
        <color rgb="FF000000"/>
        <rFont val="Calibri"/>
        <family val="3"/>
        <charset val="134"/>
      </rPr>
      <t>KANO</t>
    </r>
  </si>
  <si>
    <r>
      <rPr>
        <b/>
        <sz val="9"/>
        <color rgb="FF000000"/>
        <rFont val="Calibri"/>
        <family val="3"/>
        <charset val="134"/>
      </rPr>
      <t>20</t>
    </r>
    <r>
      <rPr>
        <sz val="8"/>
        <color theme="1"/>
        <rFont val="Calibri"/>
        <family val="2"/>
        <charset val="134"/>
        <scheme val="minor"/>
      </rPr>
      <t xml:space="preserve"> </t>
    </r>
    <r>
      <rPr>
        <b/>
        <sz val="9"/>
        <color rgb="FF000000"/>
        <rFont val="Calibri"/>
        <family val="3"/>
        <charset val="134"/>
      </rPr>
      <t>KATSINA</t>
    </r>
  </si>
  <si>
    <r>
      <rPr>
        <b/>
        <sz val="9"/>
        <color rgb="FF000000"/>
        <rFont val="Calibri"/>
        <family val="3"/>
        <charset val="134"/>
      </rPr>
      <t>21</t>
    </r>
    <r>
      <rPr>
        <sz val="8"/>
        <color theme="1"/>
        <rFont val="Calibri"/>
        <family val="2"/>
        <charset val="134"/>
        <scheme val="minor"/>
      </rPr>
      <t xml:space="preserve"> </t>
    </r>
    <r>
      <rPr>
        <b/>
        <sz val="9"/>
        <color rgb="FF000000"/>
        <rFont val="Calibri"/>
        <family val="3"/>
        <charset val="134"/>
      </rPr>
      <t>KEBBI</t>
    </r>
  </si>
  <si>
    <r>
      <rPr>
        <b/>
        <sz val="9"/>
        <color rgb="FF000000"/>
        <rFont val="Calibri"/>
        <family val="3"/>
        <charset val="134"/>
      </rPr>
      <t>22</t>
    </r>
    <r>
      <rPr>
        <sz val="8"/>
        <color theme="1"/>
        <rFont val="Calibri"/>
        <family val="2"/>
        <charset val="134"/>
        <scheme val="minor"/>
      </rPr>
      <t xml:space="preserve"> </t>
    </r>
    <r>
      <rPr>
        <b/>
        <sz val="9"/>
        <color rgb="FF000000"/>
        <rFont val="Calibri"/>
        <family val="3"/>
        <charset val="134"/>
      </rPr>
      <t>KOGI</t>
    </r>
  </si>
  <si>
    <r>
      <rPr>
        <b/>
        <sz val="9"/>
        <color rgb="FF000000"/>
        <rFont val="Calibri"/>
        <family val="3"/>
        <charset val="134"/>
      </rPr>
      <t>23</t>
    </r>
    <r>
      <rPr>
        <sz val="8"/>
        <color theme="1"/>
        <rFont val="Calibri"/>
        <family val="2"/>
        <charset val="134"/>
        <scheme val="minor"/>
      </rPr>
      <t xml:space="preserve"> </t>
    </r>
    <r>
      <rPr>
        <b/>
        <sz val="9"/>
        <color rgb="FF000000"/>
        <rFont val="Calibri"/>
        <family val="3"/>
        <charset val="134"/>
      </rPr>
      <t>KWARA</t>
    </r>
  </si>
  <si>
    <r>
      <rPr>
        <b/>
        <sz val="9"/>
        <color rgb="FF000000"/>
        <rFont val="Calibri"/>
        <family val="3"/>
        <charset val="134"/>
      </rPr>
      <t>24</t>
    </r>
    <r>
      <rPr>
        <sz val="8"/>
        <color theme="1"/>
        <rFont val="Calibri"/>
        <family val="2"/>
        <charset val="134"/>
        <scheme val="minor"/>
      </rPr>
      <t xml:space="preserve"> </t>
    </r>
    <r>
      <rPr>
        <b/>
        <sz val="9"/>
        <color rgb="FF000000"/>
        <rFont val="Calibri"/>
        <family val="3"/>
        <charset val="134"/>
      </rPr>
      <t>LAGOS</t>
    </r>
  </si>
  <si>
    <r>
      <rPr>
        <b/>
        <sz val="9"/>
        <color rgb="FF000000"/>
        <rFont val="Calibri"/>
        <family val="3"/>
        <charset val="134"/>
      </rPr>
      <t>25</t>
    </r>
    <r>
      <rPr>
        <sz val="8"/>
        <color theme="1"/>
        <rFont val="Calibri"/>
        <family val="2"/>
        <charset val="134"/>
        <scheme val="minor"/>
      </rPr>
      <t xml:space="preserve"> </t>
    </r>
    <r>
      <rPr>
        <b/>
        <sz val="9"/>
        <color rgb="FF000000"/>
        <rFont val="Calibri"/>
        <family val="3"/>
        <charset val="134"/>
      </rPr>
      <t>NASARAWA</t>
    </r>
  </si>
  <si>
    <r>
      <rPr>
        <b/>
        <sz val="9"/>
        <color rgb="FF000000"/>
        <rFont val="Calibri"/>
        <family val="3"/>
        <charset val="134"/>
      </rPr>
      <t>26</t>
    </r>
    <r>
      <rPr>
        <sz val="8"/>
        <color theme="1"/>
        <rFont val="Calibri"/>
        <family val="2"/>
        <charset val="134"/>
        <scheme val="minor"/>
      </rPr>
      <t xml:space="preserve"> </t>
    </r>
    <r>
      <rPr>
        <b/>
        <sz val="9"/>
        <color rgb="FF000000"/>
        <rFont val="Calibri"/>
        <family val="3"/>
        <charset val="134"/>
      </rPr>
      <t>NIGER</t>
    </r>
  </si>
  <si>
    <r>
      <rPr>
        <b/>
        <sz val="9"/>
        <color rgb="FF000000"/>
        <rFont val="Calibri"/>
        <family val="3"/>
        <charset val="134"/>
      </rPr>
      <t>27</t>
    </r>
    <r>
      <rPr>
        <sz val="8"/>
        <color theme="1"/>
        <rFont val="Calibri"/>
        <family val="2"/>
        <charset val="134"/>
        <scheme val="minor"/>
      </rPr>
      <t xml:space="preserve"> </t>
    </r>
    <r>
      <rPr>
        <b/>
        <sz val="9"/>
        <color rgb="FF000000"/>
        <rFont val="Calibri"/>
        <family val="3"/>
        <charset val="134"/>
      </rPr>
      <t>OGUN</t>
    </r>
  </si>
  <si>
    <r>
      <rPr>
        <b/>
        <sz val="9"/>
        <color rgb="FF000000"/>
        <rFont val="Calibri"/>
        <family val="3"/>
        <charset val="134"/>
      </rPr>
      <t>28</t>
    </r>
    <r>
      <rPr>
        <sz val="8"/>
        <color theme="1"/>
        <rFont val="Calibri"/>
        <family val="2"/>
        <charset val="134"/>
        <scheme val="minor"/>
      </rPr>
      <t xml:space="preserve"> </t>
    </r>
    <r>
      <rPr>
        <b/>
        <sz val="9"/>
        <color rgb="FF000000"/>
        <rFont val="Calibri"/>
        <family val="3"/>
        <charset val="134"/>
      </rPr>
      <t>ONDO</t>
    </r>
  </si>
  <si>
    <r>
      <rPr>
        <b/>
        <sz val="9"/>
        <color rgb="FF000000"/>
        <rFont val="Calibri"/>
        <family val="3"/>
        <charset val="134"/>
      </rPr>
      <t>29</t>
    </r>
    <r>
      <rPr>
        <sz val="8"/>
        <color theme="1"/>
        <rFont val="Calibri"/>
        <family val="2"/>
        <charset val="134"/>
        <scheme val="minor"/>
      </rPr>
      <t xml:space="preserve"> </t>
    </r>
    <r>
      <rPr>
        <b/>
        <sz val="9"/>
        <color rgb="FF000000"/>
        <rFont val="Calibri"/>
        <family val="3"/>
        <charset val="134"/>
      </rPr>
      <t>OSUN</t>
    </r>
  </si>
  <si>
    <r>
      <rPr>
        <b/>
        <sz val="9"/>
        <color rgb="FF000000"/>
        <rFont val="Calibri"/>
        <family val="3"/>
        <charset val="134"/>
      </rPr>
      <t>30</t>
    </r>
    <r>
      <rPr>
        <sz val="8"/>
        <color theme="1"/>
        <rFont val="Calibri"/>
        <family val="2"/>
        <charset val="134"/>
        <scheme val="minor"/>
      </rPr>
      <t xml:space="preserve"> </t>
    </r>
    <r>
      <rPr>
        <b/>
        <sz val="9"/>
        <color rgb="FF000000"/>
        <rFont val="Calibri"/>
        <family val="3"/>
        <charset val="134"/>
      </rPr>
      <t>OYO</t>
    </r>
  </si>
  <si>
    <r>
      <rPr>
        <b/>
        <sz val="9"/>
        <color rgb="FF000000"/>
        <rFont val="Calibri"/>
        <family val="3"/>
        <charset val="134"/>
      </rPr>
      <t>31</t>
    </r>
    <r>
      <rPr>
        <sz val="8"/>
        <color theme="1"/>
        <rFont val="Calibri"/>
        <family val="2"/>
        <charset val="134"/>
        <scheme val="minor"/>
      </rPr>
      <t xml:space="preserve"> </t>
    </r>
    <r>
      <rPr>
        <b/>
        <sz val="9"/>
        <color rgb="FF000000"/>
        <rFont val="Calibri"/>
        <family val="3"/>
        <charset val="134"/>
      </rPr>
      <t>PLATEAU</t>
    </r>
  </si>
  <si>
    <r>
      <rPr>
        <b/>
        <sz val="9"/>
        <color rgb="FF000000"/>
        <rFont val="Calibri"/>
        <family val="3"/>
        <charset val="134"/>
      </rPr>
      <t>32</t>
    </r>
    <r>
      <rPr>
        <sz val="8"/>
        <color theme="1"/>
        <rFont val="Calibri"/>
        <family val="2"/>
        <charset val="134"/>
        <scheme val="minor"/>
      </rPr>
      <t xml:space="preserve"> </t>
    </r>
    <r>
      <rPr>
        <b/>
        <sz val="9"/>
        <color rgb="FF000000"/>
        <rFont val="Calibri"/>
        <family val="3"/>
        <charset val="134"/>
      </rPr>
      <t>RIVERS</t>
    </r>
  </si>
  <si>
    <r>
      <rPr>
        <b/>
        <sz val="9"/>
        <color rgb="FF000000"/>
        <rFont val="Calibri"/>
        <family val="3"/>
        <charset val="134"/>
      </rPr>
      <t>33</t>
    </r>
    <r>
      <rPr>
        <sz val="8"/>
        <color theme="1"/>
        <rFont val="Calibri"/>
        <family val="2"/>
        <charset val="134"/>
        <scheme val="minor"/>
      </rPr>
      <t xml:space="preserve"> </t>
    </r>
    <r>
      <rPr>
        <b/>
        <sz val="9"/>
        <color rgb="FF000000"/>
        <rFont val="Calibri"/>
        <family val="3"/>
        <charset val="134"/>
      </rPr>
      <t>SOKOTO</t>
    </r>
  </si>
  <si>
    <r>
      <rPr>
        <b/>
        <sz val="9"/>
        <color rgb="FF000000"/>
        <rFont val="Calibri"/>
        <family val="3"/>
        <charset val="134"/>
      </rPr>
      <t>34</t>
    </r>
    <r>
      <rPr>
        <sz val="8"/>
        <color theme="1"/>
        <rFont val="Calibri"/>
        <family val="2"/>
        <charset val="134"/>
        <scheme val="minor"/>
      </rPr>
      <t xml:space="preserve"> </t>
    </r>
    <r>
      <rPr>
        <b/>
        <sz val="9"/>
        <color rgb="FF000000"/>
        <rFont val="Calibri"/>
        <family val="3"/>
        <charset val="134"/>
      </rPr>
      <t>TARABA</t>
    </r>
  </si>
  <si>
    <r>
      <rPr>
        <b/>
        <sz val="9"/>
        <color rgb="FF000000"/>
        <rFont val="Calibri"/>
        <family val="3"/>
        <charset val="134"/>
      </rPr>
      <t>35</t>
    </r>
    <r>
      <rPr>
        <sz val="8"/>
        <color theme="1"/>
        <rFont val="Calibri"/>
        <family val="2"/>
        <charset val="134"/>
        <scheme val="minor"/>
      </rPr>
      <t xml:space="preserve"> </t>
    </r>
    <r>
      <rPr>
        <b/>
        <sz val="9"/>
        <color rgb="FF000000"/>
        <rFont val="Calibri"/>
        <family val="3"/>
        <charset val="134"/>
      </rPr>
      <t>YOBE</t>
    </r>
  </si>
  <si>
    <r>
      <rPr>
        <b/>
        <sz val="9"/>
        <color rgb="FF000000"/>
        <rFont val="Calibri"/>
        <family val="3"/>
        <charset val="134"/>
      </rPr>
      <t>36</t>
    </r>
    <r>
      <rPr>
        <sz val="8"/>
        <color theme="1"/>
        <rFont val="Calibri"/>
        <family val="2"/>
        <charset val="134"/>
        <scheme val="minor"/>
      </rPr>
      <t xml:space="preserve"> </t>
    </r>
    <r>
      <rPr>
        <b/>
        <sz val="9"/>
        <color rgb="FF000000"/>
        <rFont val="Calibri"/>
        <family val="3"/>
        <charset val="134"/>
      </rPr>
      <t>ZAMFARA</t>
    </r>
  </si>
  <si>
    <r>
      <rPr>
        <b/>
        <sz val="9"/>
        <color rgb="FF000000"/>
        <rFont val="Calibri"/>
        <family val="3"/>
        <charset val="134"/>
      </rPr>
      <t>37</t>
    </r>
    <r>
      <rPr>
        <sz val="8"/>
        <color theme="1"/>
        <rFont val="Calibri"/>
        <family val="2"/>
        <charset val="134"/>
        <scheme val="minor"/>
      </rPr>
      <t xml:space="preserve"> </t>
    </r>
    <r>
      <rPr>
        <b/>
        <sz val="9"/>
        <color rgb="FF000000"/>
        <rFont val="Calibri"/>
        <family val="3"/>
        <charset val="134"/>
      </rPr>
      <t>FCT</t>
    </r>
  </si>
  <si>
    <r>
      <rPr>
        <b/>
        <sz val="10"/>
        <color rgb="FF000000"/>
        <rFont val="Calibri"/>
        <family val="3"/>
        <charset val="134"/>
      </rPr>
      <t>TOTAL</t>
    </r>
  </si>
  <si>
    <r>
      <rPr>
        <b/>
        <sz val="11"/>
        <color rgb="FF000000"/>
        <rFont val="Times New Roman"/>
        <family val="3"/>
        <charset val="134"/>
      </rPr>
      <t>DECEMBER</t>
    </r>
    <r>
      <rPr>
        <sz val="10"/>
        <color rgb="FF000000"/>
        <rFont val="Arial"/>
      </rPr>
      <t xml:space="preserve"> </t>
    </r>
    <r>
      <rPr>
        <b/>
        <sz val="11"/>
        <color rgb="FF000000"/>
        <rFont val="Times New Roman"/>
        <family val="3"/>
        <charset val="134"/>
      </rPr>
      <t>31,</t>
    </r>
    <r>
      <rPr>
        <sz val="10"/>
        <color rgb="FF000000"/>
        <rFont val="Arial"/>
      </rPr>
      <t xml:space="preserve"> </t>
    </r>
    <r>
      <rPr>
        <b/>
        <sz val="11"/>
        <color rgb="FF000000"/>
        <rFont val="Times New Roman"/>
        <family val="3"/>
        <charset val="134"/>
      </rPr>
      <t>2015</t>
    </r>
  </si>
  <si>
    <r>
      <rPr>
        <b/>
        <sz val="11"/>
        <color rgb="FF000000"/>
        <rFont val="Calibri"/>
        <family val="3"/>
        <charset val="134"/>
      </rPr>
      <t>ABIA</t>
    </r>
  </si>
  <si>
    <r>
      <rPr>
        <b/>
        <sz val="11"/>
        <color rgb="FF000000"/>
        <rFont val="Calibri"/>
        <family val="3"/>
        <charset val="134"/>
      </rPr>
      <t>ADAMAWA</t>
    </r>
  </si>
  <si>
    <r>
      <rPr>
        <b/>
        <sz val="11"/>
        <color rgb="FF000000"/>
        <rFont val="Calibri"/>
        <family val="3"/>
        <charset val="134"/>
      </rPr>
      <t>AKWA</t>
    </r>
    <r>
      <rPr>
        <sz val="10"/>
        <color rgb="FF000000"/>
        <rFont val="Arial"/>
      </rPr>
      <t xml:space="preserve"> </t>
    </r>
    <r>
      <rPr>
        <b/>
        <sz val="11"/>
        <color rgb="FF000000"/>
        <rFont val="Calibri"/>
        <family val="3"/>
        <charset val="134"/>
      </rPr>
      <t>IBOM</t>
    </r>
  </si>
  <si>
    <r>
      <rPr>
        <b/>
        <sz val="11"/>
        <color rgb="FF000000"/>
        <rFont val="Calibri"/>
        <family val="3"/>
        <charset val="134"/>
      </rPr>
      <t>ANAMBRA</t>
    </r>
  </si>
  <si>
    <r>
      <rPr>
        <b/>
        <sz val="11"/>
        <color rgb="FF000000"/>
        <rFont val="Calibri"/>
        <family val="3"/>
        <charset val="134"/>
      </rPr>
      <t>BAUCHI</t>
    </r>
  </si>
  <si>
    <r>
      <rPr>
        <b/>
        <sz val="11"/>
        <color rgb="FF000000"/>
        <rFont val="Calibri"/>
        <family val="3"/>
        <charset val="134"/>
      </rPr>
      <t>BAYELSA</t>
    </r>
  </si>
  <si>
    <r>
      <rPr>
        <b/>
        <sz val="11"/>
        <color rgb="FF000000"/>
        <rFont val="Calibri"/>
        <family val="3"/>
        <charset val="134"/>
      </rPr>
      <t>BENUE</t>
    </r>
  </si>
  <si>
    <r>
      <rPr>
        <b/>
        <sz val="11"/>
        <color rgb="FF000000"/>
        <rFont val="Calibri"/>
        <family val="3"/>
        <charset val="134"/>
      </rPr>
      <t>BORNO</t>
    </r>
  </si>
  <si>
    <r>
      <rPr>
        <b/>
        <sz val="11"/>
        <color rgb="FF000000"/>
        <rFont val="Calibri"/>
        <family val="3"/>
        <charset val="134"/>
      </rPr>
      <t>CROSS-RIVER</t>
    </r>
  </si>
  <si>
    <r>
      <rPr>
        <b/>
        <sz val="11"/>
        <color rgb="FF000000"/>
        <rFont val="Calibri"/>
        <family val="3"/>
        <charset val="134"/>
      </rPr>
      <t>DELTA</t>
    </r>
  </si>
  <si>
    <r>
      <rPr>
        <b/>
        <sz val="11"/>
        <color rgb="FF000000"/>
        <rFont val="Calibri"/>
        <family val="3"/>
        <charset val="134"/>
      </rPr>
      <t>EBONYI</t>
    </r>
  </si>
  <si>
    <r>
      <rPr>
        <b/>
        <sz val="11"/>
        <color rgb="FF000000"/>
        <rFont val="Calibri"/>
        <family val="3"/>
        <charset val="134"/>
      </rPr>
      <t>EDO</t>
    </r>
  </si>
  <si>
    <r>
      <rPr>
        <b/>
        <sz val="11"/>
        <color rgb="FF000000"/>
        <rFont val="Calibri"/>
        <family val="3"/>
        <charset val="134"/>
      </rPr>
      <t>EKITI</t>
    </r>
  </si>
  <si>
    <r>
      <rPr>
        <b/>
        <sz val="11"/>
        <color rgb="FF000000"/>
        <rFont val="Calibri"/>
        <family val="3"/>
        <charset val="134"/>
      </rPr>
      <t>ENUGU</t>
    </r>
  </si>
  <si>
    <r>
      <rPr>
        <b/>
        <sz val="11"/>
        <color rgb="FF000000"/>
        <rFont val="Calibri"/>
        <family val="3"/>
        <charset val="134"/>
      </rPr>
      <t>GOMBE</t>
    </r>
  </si>
  <si>
    <r>
      <rPr>
        <b/>
        <sz val="11"/>
        <color rgb="FF000000"/>
        <rFont val="Calibri"/>
        <family val="3"/>
        <charset val="134"/>
      </rPr>
      <t>IMO</t>
    </r>
  </si>
  <si>
    <r>
      <rPr>
        <b/>
        <sz val="11"/>
        <color rgb="FF000000"/>
        <rFont val="Calibri"/>
        <family val="3"/>
        <charset val="134"/>
      </rPr>
      <t>JIGAWA</t>
    </r>
  </si>
  <si>
    <r>
      <rPr>
        <b/>
        <sz val="11"/>
        <color rgb="FF000000"/>
        <rFont val="Calibri"/>
        <family val="3"/>
        <charset val="134"/>
      </rPr>
      <t>KADUNA</t>
    </r>
  </si>
  <si>
    <r>
      <rPr>
        <b/>
        <sz val="11"/>
        <color rgb="FF000000"/>
        <rFont val="Calibri"/>
        <family val="3"/>
        <charset val="134"/>
      </rPr>
      <t>KANO</t>
    </r>
  </si>
  <si>
    <r>
      <rPr>
        <b/>
        <sz val="11"/>
        <color rgb="FF000000"/>
        <rFont val="Calibri"/>
        <family val="3"/>
        <charset val="134"/>
      </rPr>
      <t>KATSINA</t>
    </r>
  </si>
  <si>
    <r>
      <rPr>
        <b/>
        <sz val="11"/>
        <color rgb="FF000000"/>
        <rFont val="Calibri"/>
        <family val="3"/>
        <charset val="134"/>
      </rPr>
      <t>KEBBI</t>
    </r>
  </si>
  <si>
    <r>
      <rPr>
        <b/>
        <sz val="11"/>
        <color rgb="FF000000"/>
        <rFont val="Calibri"/>
        <family val="3"/>
        <charset val="134"/>
      </rPr>
      <t>KOGI</t>
    </r>
  </si>
  <si>
    <r>
      <rPr>
        <b/>
        <sz val="11"/>
        <color rgb="FF000000"/>
        <rFont val="Calibri"/>
        <family val="3"/>
        <charset val="134"/>
      </rPr>
      <t>KWARA</t>
    </r>
  </si>
  <si>
    <r>
      <rPr>
        <b/>
        <sz val="11"/>
        <color rgb="FF000000"/>
        <rFont val="Calibri"/>
        <family val="3"/>
        <charset val="134"/>
      </rPr>
      <t>LAGOS</t>
    </r>
  </si>
  <si>
    <r>
      <rPr>
        <b/>
        <sz val="11"/>
        <color rgb="FF000000"/>
        <rFont val="Calibri"/>
        <family val="3"/>
        <charset val="134"/>
      </rPr>
      <t>NASARAWA</t>
    </r>
  </si>
  <si>
    <r>
      <rPr>
        <b/>
        <sz val="11"/>
        <color rgb="FF000000"/>
        <rFont val="Calibri"/>
        <family val="3"/>
        <charset val="134"/>
      </rPr>
      <t>NIGER</t>
    </r>
  </si>
  <si>
    <r>
      <rPr>
        <b/>
        <sz val="11"/>
        <color rgb="FF000000"/>
        <rFont val="Calibri"/>
        <family val="3"/>
        <charset val="134"/>
      </rPr>
      <t>OGUN</t>
    </r>
  </si>
  <si>
    <r>
      <rPr>
        <b/>
        <sz val="11"/>
        <color rgb="FF000000"/>
        <rFont val="Calibri"/>
        <family val="3"/>
        <charset val="134"/>
      </rPr>
      <t>ONDO</t>
    </r>
  </si>
  <si>
    <r>
      <rPr>
        <b/>
        <sz val="11"/>
        <color rgb="FF000000"/>
        <rFont val="Calibri"/>
        <family val="3"/>
        <charset val="134"/>
      </rPr>
      <t>OSUN</t>
    </r>
  </si>
  <si>
    <r>
      <rPr>
        <b/>
        <sz val="11"/>
        <color rgb="FF000000"/>
        <rFont val="Calibri"/>
        <family val="3"/>
        <charset val="134"/>
      </rPr>
      <t>OYO</t>
    </r>
  </si>
  <si>
    <r>
      <rPr>
        <b/>
        <sz val="11"/>
        <color rgb="FF000000"/>
        <rFont val="Calibri"/>
        <family val="3"/>
        <charset val="134"/>
      </rPr>
      <t>PLATEAU</t>
    </r>
  </si>
  <si>
    <r>
      <rPr>
        <b/>
        <sz val="11"/>
        <color rgb="FF000000"/>
        <rFont val="Calibri"/>
        <family val="3"/>
        <charset val="134"/>
      </rPr>
      <t>RIVERS</t>
    </r>
  </si>
  <si>
    <r>
      <rPr>
        <b/>
        <sz val="11"/>
        <color rgb="FF000000"/>
        <rFont val="Calibri"/>
        <family val="3"/>
        <charset val="134"/>
      </rPr>
      <t>SOKOTO</t>
    </r>
  </si>
  <si>
    <r>
      <rPr>
        <b/>
        <sz val="11"/>
        <color rgb="FF000000"/>
        <rFont val="Calibri"/>
        <family val="3"/>
        <charset val="134"/>
      </rPr>
      <t>TARABA</t>
    </r>
  </si>
  <si>
    <r>
      <rPr>
        <b/>
        <sz val="11"/>
        <color rgb="FF000000"/>
        <rFont val="Calibri"/>
        <family val="3"/>
        <charset val="134"/>
      </rPr>
      <t>YOBE</t>
    </r>
  </si>
  <si>
    <r>
      <rPr>
        <b/>
        <sz val="11"/>
        <color rgb="FF000000"/>
        <rFont val="Calibri"/>
        <family val="3"/>
        <charset val="134"/>
      </rPr>
      <t>ZAMFARA</t>
    </r>
  </si>
  <si>
    <r>
      <rPr>
        <b/>
        <sz val="11"/>
        <color rgb="FF000000"/>
        <rFont val="Calibri"/>
        <family val="3"/>
        <charset val="134"/>
      </rPr>
      <t>FCT</t>
    </r>
  </si>
  <si>
    <r>
      <rPr>
        <b/>
        <sz val="12"/>
        <color rgb="FF000000"/>
        <rFont val="Calibri"/>
        <family val="2"/>
      </rPr>
      <t>TOTAL</t>
    </r>
    <r>
      <rPr>
        <sz val="12"/>
        <color theme="1"/>
        <rFont val="Calibri"/>
        <family val="2"/>
        <scheme val="minor"/>
      </rPr>
      <t xml:space="preserve"> </t>
    </r>
    <r>
      <rPr>
        <b/>
        <sz val="12"/>
        <color rgb="FF000000"/>
        <rFont val="Calibri"/>
        <family val="2"/>
      </rPr>
      <t>DOMESTIC</t>
    </r>
    <r>
      <rPr>
        <sz val="12"/>
        <color theme="1"/>
        <rFont val="Calibri"/>
        <family val="2"/>
        <scheme val="minor"/>
      </rPr>
      <t xml:space="preserve"> </t>
    </r>
    <r>
      <rPr>
        <b/>
        <sz val="12"/>
        <color rgb="FF000000"/>
        <rFont val="Calibri"/>
        <family val="2"/>
      </rPr>
      <t>DEBT</t>
    </r>
    <r>
      <rPr>
        <sz val="12"/>
        <color theme="1"/>
        <rFont val="Calibri"/>
        <family val="2"/>
        <scheme val="minor"/>
      </rPr>
      <t xml:space="preserve"> </t>
    </r>
    <r>
      <rPr>
        <b/>
        <sz val="12"/>
        <color rgb="FF000000"/>
        <rFont val="Calibri"/>
        <family val="2"/>
      </rPr>
      <t>OF</t>
    </r>
    <r>
      <rPr>
        <sz val="12"/>
        <color theme="1"/>
        <rFont val="Calibri"/>
        <family val="2"/>
        <scheme val="minor"/>
      </rPr>
      <t xml:space="preserve"> </t>
    </r>
    <r>
      <rPr>
        <b/>
        <sz val="12"/>
        <color rgb="FF000000"/>
        <rFont val="Calibri"/>
        <family val="2"/>
      </rPr>
      <t>THE</t>
    </r>
    <r>
      <rPr>
        <sz val="12"/>
        <color theme="1"/>
        <rFont val="Calibri"/>
        <family val="2"/>
        <scheme val="minor"/>
      </rPr>
      <t xml:space="preserve"> </t>
    </r>
    <r>
      <rPr>
        <b/>
        <sz val="12"/>
        <color rgb="FF000000"/>
        <rFont val="Calibri"/>
        <family val="2"/>
      </rPr>
      <t>36</t>
    </r>
    <r>
      <rPr>
        <sz val="12"/>
        <color theme="1"/>
        <rFont val="Calibri"/>
        <family val="2"/>
        <scheme val="minor"/>
      </rPr>
      <t xml:space="preserve"> </t>
    </r>
    <r>
      <rPr>
        <b/>
        <sz val="12"/>
        <color rgb="FF000000"/>
        <rFont val="Calibri"/>
        <family val="2"/>
      </rPr>
      <t>STATES</t>
    </r>
    <r>
      <rPr>
        <sz val="12"/>
        <color theme="1"/>
        <rFont val="Calibri"/>
        <family val="2"/>
        <scheme val="minor"/>
      </rPr>
      <t xml:space="preserve"> </t>
    </r>
    <r>
      <rPr>
        <b/>
        <sz val="12"/>
        <color rgb="FF000000"/>
        <rFont val="Calibri"/>
        <family val="2"/>
      </rPr>
      <t>AND</t>
    </r>
    <r>
      <rPr>
        <sz val="12"/>
        <color theme="1"/>
        <rFont val="Calibri"/>
        <family val="2"/>
        <scheme val="minor"/>
      </rPr>
      <t xml:space="preserve"> </t>
    </r>
    <r>
      <rPr>
        <b/>
        <sz val="12"/>
        <color rgb="FF000000"/>
        <rFont val="Calibri"/>
        <family val="2"/>
      </rPr>
      <t>FCT</t>
    </r>
    <r>
      <rPr>
        <sz val="12"/>
        <color theme="1"/>
        <rFont val="Calibri"/>
        <family val="2"/>
        <scheme val="minor"/>
      </rPr>
      <t xml:space="preserve"> </t>
    </r>
    <r>
      <rPr>
        <b/>
        <sz val="12"/>
        <color rgb="FF000000"/>
        <rFont val="Calibri"/>
        <family val="2"/>
      </rPr>
      <t>AS</t>
    </r>
    <r>
      <rPr>
        <sz val="12"/>
        <color theme="1"/>
        <rFont val="Calibri"/>
        <family val="2"/>
        <scheme val="minor"/>
      </rPr>
      <t xml:space="preserve"> </t>
    </r>
    <r>
      <rPr>
        <b/>
        <sz val="12"/>
        <color rgb="FF000000"/>
        <rFont val="Calibri"/>
        <family val="2"/>
      </rPr>
      <t>AT</t>
    </r>
    <r>
      <rPr>
        <sz val="12"/>
        <color theme="1"/>
        <rFont val="Calibri"/>
        <family val="2"/>
        <scheme val="minor"/>
      </rPr>
      <t xml:space="preserve"> </t>
    </r>
    <r>
      <rPr>
        <b/>
        <sz val="12"/>
        <color rgb="FF000000"/>
        <rFont val="Calibri"/>
        <family val="2"/>
      </rPr>
      <t>DECEMBER</t>
    </r>
    <r>
      <rPr>
        <sz val="12"/>
        <color theme="1"/>
        <rFont val="Calibri"/>
        <family val="2"/>
        <scheme val="minor"/>
      </rPr>
      <t xml:space="preserve"> </t>
    </r>
    <r>
      <rPr>
        <b/>
        <sz val="12"/>
        <color rgb="FF000000"/>
        <rFont val="Calibri"/>
        <family val="2"/>
      </rPr>
      <t>31,</t>
    </r>
    <r>
      <rPr>
        <sz val="12"/>
        <color theme="1"/>
        <rFont val="Calibri"/>
        <family val="2"/>
        <scheme val="minor"/>
      </rPr>
      <t xml:space="preserve"> </t>
    </r>
    <r>
      <rPr>
        <b/>
        <sz val="12"/>
        <color rgb="FF000000"/>
        <rFont val="Calibri"/>
        <family val="2"/>
      </rPr>
      <t>2012</t>
    </r>
    <r>
      <rPr>
        <sz val="12"/>
        <color theme="1"/>
        <rFont val="Calibri"/>
        <family val="2"/>
        <scheme val="minor"/>
      </rPr>
      <t xml:space="preserve"> </t>
    </r>
    <r>
      <rPr>
        <b/>
        <sz val="12"/>
        <color rgb="FF000000"/>
        <rFont val="Calibri"/>
        <family val="2"/>
      </rPr>
      <t>(IN</t>
    </r>
    <r>
      <rPr>
        <sz val="12"/>
        <color theme="1"/>
        <rFont val="Calibri"/>
        <family val="2"/>
        <scheme val="minor"/>
      </rPr>
      <t xml:space="preserve"> </t>
    </r>
    <r>
      <rPr>
        <b/>
        <sz val="12"/>
        <color rgb="FF000000"/>
        <rFont val="Calibri"/>
        <family val="2"/>
      </rPr>
      <t>NAIRA)</t>
    </r>
  </si>
  <si>
    <r>
      <rPr>
        <b/>
        <sz val="12"/>
        <color rgb="FF000000"/>
        <rFont val="Calibri"/>
        <family val="2"/>
      </rPr>
      <t>TOTAL</t>
    </r>
    <r>
      <rPr>
        <sz val="12"/>
        <color theme="1"/>
        <rFont val="Calibri"/>
        <family val="2"/>
        <scheme val="minor"/>
      </rPr>
      <t xml:space="preserve"> </t>
    </r>
    <r>
      <rPr>
        <b/>
        <sz val="12"/>
        <color rgb="FF000000"/>
        <rFont val="Calibri"/>
        <family val="2"/>
      </rPr>
      <t>DOMESTIC</t>
    </r>
    <r>
      <rPr>
        <sz val="12"/>
        <color theme="1"/>
        <rFont val="Calibri"/>
        <family val="2"/>
        <scheme val="minor"/>
      </rPr>
      <t xml:space="preserve"> </t>
    </r>
    <r>
      <rPr>
        <b/>
        <sz val="12"/>
        <color rgb="FF000000"/>
        <rFont val="Calibri"/>
        <family val="2"/>
      </rPr>
      <t>DEBT</t>
    </r>
    <r>
      <rPr>
        <sz val="12"/>
        <color theme="1"/>
        <rFont val="Calibri"/>
        <family val="2"/>
        <scheme val="minor"/>
      </rPr>
      <t xml:space="preserve"> </t>
    </r>
    <r>
      <rPr>
        <b/>
        <sz val="12"/>
        <color rgb="FF000000"/>
        <rFont val="Calibri"/>
        <family val="2"/>
      </rPr>
      <t>OF</t>
    </r>
    <r>
      <rPr>
        <sz val="12"/>
        <color theme="1"/>
        <rFont val="Calibri"/>
        <family val="2"/>
        <scheme val="minor"/>
      </rPr>
      <t xml:space="preserve"> </t>
    </r>
    <r>
      <rPr>
        <b/>
        <sz val="12"/>
        <color rgb="FF000000"/>
        <rFont val="Calibri"/>
        <family val="2"/>
      </rPr>
      <t>THE</t>
    </r>
    <r>
      <rPr>
        <sz val="12"/>
        <color theme="1"/>
        <rFont val="Calibri"/>
        <family val="2"/>
        <scheme val="minor"/>
      </rPr>
      <t xml:space="preserve"> </t>
    </r>
    <r>
      <rPr>
        <b/>
        <sz val="12"/>
        <color rgb="FF000000"/>
        <rFont val="Calibri"/>
        <family val="2"/>
      </rPr>
      <t>36</t>
    </r>
    <r>
      <rPr>
        <sz val="12"/>
        <color theme="1"/>
        <rFont val="Calibri"/>
        <family val="2"/>
        <scheme val="minor"/>
      </rPr>
      <t xml:space="preserve"> </t>
    </r>
    <r>
      <rPr>
        <b/>
        <sz val="12"/>
        <color rgb="FF000000"/>
        <rFont val="Calibri"/>
        <family val="2"/>
      </rPr>
      <t>STATES</t>
    </r>
    <r>
      <rPr>
        <sz val="12"/>
        <color theme="1"/>
        <rFont val="Calibri"/>
        <family val="2"/>
        <scheme val="minor"/>
      </rPr>
      <t xml:space="preserve"> </t>
    </r>
    <r>
      <rPr>
        <b/>
        <sz val="12"/>
        <color rgb="FF000000"/>
        <rFont val="Calibri"/>
        <family val="2"/>
      </rPr>
      <t>AND</t>
    </r>
    <r>
      <rPr>
        <sz val="12"/>
        <color theme="1"/>
        <rFont val="Calibri"/>
        <family val="2"/>
        <scheme val="minor"/>
      </rPr>
      <t xml:space="preserve"> </t>
    </r>
    <r>
      <rPr>
        <b/>
        <sz val="12"/>
        <color rgb="FF000000"/>
        <rFont val="Calibri"/>
        <family val="2"/>
      </rPr>
      <t>FCT</t>
    </r>
    <r>
      <rPr>
        <sz val="12"/>
        <color theme="1"/>
        <rFont val="Calibri"/>
        <family val="2"/>
        <scheme val="minor"/>
      </rPr>
      <t xml:space="preserve"> </t>
    </r>
    <r>
      <rPr>
        <b/>
        <sz val="12"/>
        <color rgb="FF000000"/>
        <rFont val="Calibri"/>
        <family val="2"/>
      </rPr>
      <t>AS</t>
    </r>
    <r>
      <rPr>
        <sz val="12"/>
        <color theme="1"/>
        <rFont val="Calibri"/>
        <family val="2"/>
        <scheme val="minor"/>
      </rPr>
      <t xml:space="preserve"> </t>
    </r>
    <r>
      <rPr>
        <b/>
        <sz val="12"/>
        <color rgb="FF000000"/>
        <rFont val="Calibri"/>
        <family val="2"/>
      </rPr>
      <t>AT</t>
    </r>
    <r>
      <rPr>
        <sz val="12"/>
        <color theme="1"/>
        <rFont val="Calibri"/>
        <family val="2"/>
        <scheme val="minor"/>
      </rPr>
      <t xml:space="preserve"> </t>
    </r>
    <r>
      <rPr>
        <b/>
        <sz val="12"/>
        <color rgb="FF000000"/>
        <rFont val="Calibri"/>
        <family val="2"/>
      </rPr>
      <t>DECEMBER</t>
    </r>
    <r>
      <rPr>
        <sz val="12"/>
        <color theme="1"/>
        <rFont val="Calibri"/>
        <family val="2"/>
        <scheme val="minor"/>
      </rPr>
      <t xml:space="preserve"> </t>
    </r>
    <r>
      <rPr>
        <b/>
        <sz val="12"/>
        <color rgb="FF000000"/>
        <rFont val="Calibri"/>
        <family val="2"/>
      </rPr>
      <t>31,</t>
    </r>
    <r>
      <rPr>
        <sz val="12"/>
        <color theme="1"/>
        <rFont val="Calibri"/>
        <family val="2"/>
        <scheme val="minor"/>
      </rPr>
      <t xml:space="preserve"> </t>
    </r>
    <r>
      <rPr>
        <b/>
        <sz val="12"/>
        <color rgb="FF000000"/>
        <rFont val="Calibri"/>
        <family val="2"/>
      </rPr>
      <t>2012</t>
    </r>
    <r>
      <rPr>
        <sz val="12"/>
        <color theme="1"/>
        <rFont val="Calibri"/>
        <family val="2"/>
        <scheme val="minor"/>
      </rPr>
      <t xml:space="preserve"> </t>
    </r>
    <r>
      <rPr>
        <b/>
        <sz val="12"/>
        <color rgb="FF000000"/>
        <rFont val="Calibri"/>
        <family val="2"/>
      </rPr>
      <t>(IN</t>
    </r>
    <r>
      <rPr>
        <sz val="12"/>
        <color theme="1"/>
        <rFont val="Calibri"/>
        <family val="2"/>
        <scheme val="minor"/>
      </rPr>
      <t xml:space="preserve"> </t>
    </r>
    <r>
      <rPr>
        <sz val="12"/>
        <color theme="1"/>
        <rFont val="Calibri"/>
        <family val="2"/>
        <scheme val="minor"/>
      </rPr>
      <t xml:space="preserve"> </t>
    </r>
    <r>
      <rPr>
        <b/>
        <sz val="12"/>
        <color rgb="FF000000"/>
        <rFont val="Calibri"/>
        <family val="2"/>
      </rPr>
      <t>NAIRA)</t>
    </r>
  </si>
  <si>
    <r>
      <rPr>
        <b/>
        <sz val="12"/>
        <color rgb="FF000000"/>
        <rFont val="Arial"/>
        <family val="3"/>
        <charset val="134"/>
      </rPr>
      <t>Domestic</t>
    </r>
    <r>
      <rPr>
        <sz val="12"/>
        <color rgb="FF000000"/>
        <rFont val="Arial"/>
        <family val="2"/>
      </rPr>
      <t xml:space="preserve"> </t>
    </r>
    <r>
      <rPr>
        <b/>
        <sz val="12"/>
        <color rgb="FF000000"/>
        <rFont val="Arial"/>
        <family val="3"/>
        <charset val="134"/>
      </rPr>
      <t>Debt</t>
    </r>
    <r>
      <rPr>
        <sz val="12"/>
        <color rgb="FF000000"/>
        <rFont val="Arial"/>
        <family val="2"/>
      </rPr>
      <t xml:space="preserve"> </t>
    </r>
    <r>
      <rPr>
        <b/>
        <sz val="12"/>
        <color rgb="FF000000"/>
        <rFont val="Arial"/>
        <family val="3"/>
        <charset val="134"/>
      </rPr>
      <t>Stock</t>
    </r>
    <r>
      <rPr>
        <sz val="12"/>
        <color rgb="FF000000"/>
        <rFont val="Arial"/>
        <family val="2"/>
      </rPr>
      <t xml:space="preserve"> </t>
    </r>
    <r>
      <rPr>
        <b/>
        <sz val="12"/>
        <color rgb="FF000000"/>
        <rFont val="Arial"/>
        <family val="3"/>
        <charset val="134"/>
      </rPr>
      <t>of</t>
    </r>
    <r>
      <rPr>
        <sz val="12"/>
        <color rgb="FF000000"/>
        <rFont val="Arial"/>
        <family val="2"/>
      </rPr>
      <t xml:space="preserve"> </t>
    </r>
    <r>
      <rPr>
        <b/>
        <sz val="12"/>
        <color rgb="FF000000"/>
        <rFont val="Arial"/>
        <family val="3"/>
        <charset val="134"/>
      </rPr>
      <t>the</t>
    </r>
    <r>
      <rPr>
        <sz val="12"/>
        <color rgb="FF000000"/>
        <rFont val="Arial"/>
        <family val="2"/>
      </rPr>
      <t xml:space="preserve"> </t>
    </r>
    <r>
      <rPr>
        <b/>
        <sz val="12"/>
        <color rgb="FF000000"/>
        <rFont val="Arial"/>
        <family val="3"/>
        <charset val="134"/>
      </rPr>
      <t>States</t>
    </r>
    <r>
      <rPr>
        <sz val="12"/>
        <color rgb="FF000000"/>
        <rFont val="Arial"/>
        <family val="2"/>
      </rPr>
      <t xml:space="preserve"> </t>
    </r>
    <r>
      <rPr>
        <b/>
        <sz val="12"/>
        <color rgb="FF000000"/>
        <rFont val="Arial"/>
        <family val="3"/>
        <charset val="134"/>
      </rPr>
      <t>as</t>
    </r>
    <r>
      <rPr>
        <sz val="12"/>
        <color rgb="FF000000"/>
        <rFont val="Arial"/>
        <family val="2"/>
      </rPr>
      <t xml:space="preserve"> </t>
    </r>
    <r>
      <rPr>
        <b/>
        <sz val="12"/>
        <color rgb="FF000000"/>
        <rFont val="Arial"/>
        <family val="3"/>
        <charset val="134"/>
      </rPr>
      <t>at</t>
    </r>
    <r>
      <rPr>
        <sz val="12"/>
        <color rgb="FF000000"/>
        <rFont val="Arial"/>
        <family val="2"/>
      </rPr>
      <t xml:space="preserve"> </t>
    </r>
    <r>
      <rPr>
        <b/>
        <sz val="12"/>
        <color rgb="FF000000"/>
        <rFont val="Arial"/>
        <family val="3"/>
        <charset val="134"/>
      </rPr>
      <t>31st</t>
    </r>
    <r>
      <rPr>
        <sz val="12"/>
        <color rgb="FF000000"/>
        <rFont val="Arial"/>
        <family val="2"/>
      </rPr>
      <t xml:space="preserve"> </t>
    </r>
    <r>
      <rPr>
        <b/>
        <sz val="12"/>
        <color rgb="FF000000"/>
        <rFont val="Arial"/>
        <family val="3"/>
        <charset val="134"/>
      </rPr>
      <t>December,</t>
    </r>
    <r>
      <rPr>
        <sz val="12"/>
        <color rgb="FF000000"/>
        <rFont val="Arial"/>
        <family val="2"/>
      </rPr>
      <t xml:space="preserve"> </t>
    </r>
    <r>
      <rPr>
        <b/>
        <sz val="12"/>
        <color rgb="FF000000"/>
        <rFont val="Arial"/>
        <family val="3"/>
        <charset val="134"/>
      </rPr>
      <t>2011 in Naira</t>
    </r>
  </si>
  <si>
    <t>States and Federal  Governments' External Debt Stock as at 30th June, 2017</t>
  </si>
  <si>
    <t>STATES AND FGN</t>
  </si>
  <si>
    <t>MULTILATERAL</t>
  </si>
  <si>
    <t>BILATERAL (AFD)</t>
  </si>
  <si>
    <t>BILATERAL (EXIM BANK OF CHINA,</t>
  </si>
  <si>
    <t>($)</t>
  </si>
  <si>
    <t xml:space="preserve"> JICA, INDIA, KFW), EUROBONDS &amp; DIASPORA BONDS ($)</t>
  </si>
  <si>
    <t xml:space="preserve">SUB-TOTAL  (States and FCT Only) </t>
  </si>
  <si>
    <t>FGN</t>
  </si>
  <si>
    <t xml:space="preserve">   TOTAL DOMESTIC DEBT OF THE 36 STATES AND THE FCT, AS AT DECEMBER 31, 2016</t>
  </si>
  <si>
    <t>SN</t>
  </si>
  <si>
    <t xml:space="preserve">AKWA IBOM </t>
  </si>
  <si>
    <t xml:space="preserve">BAUCHI </t>
  </si>
  <si>
    <t>CROSS-RIVER</t>
  </si>
  <si>
    <t>JIGAWA</t>
  </si>
  <si>
    <t>KATSINA</t>
  </si>
  <si>
    <t xml:space="preserve">OGUN     </t>
  </si>
  <si>
    <t xml:space="preserve">RIVERS    </t>
  </si>
  <si>
    <t xml:space="preserve">TOTAL </t>
  </si>
  <si>
    <t xml:space="preserve"> NOTE:</t>
  </si>
  <si>
    <t>REVISED BASED ON DATA RECEIVED FROM JIGAWA AND KATSINA STATES AS AT 04/08/2017</t>
  </si>
  <si>
    <t>AKWA-IBOM AND RIVERS STATES FIGURES ARE AS AT JUNE, 2016</t>
  </si>
  <si>
    <t>OGUN STATE'S  FIGURES  ARE  AS AT DECEMBER 2015</t>
  </si>
  <si>
    <t>FIGURES ARE AS PROVIDED BY EACH OF THE STATES AND THE FCT</t>
  </si>
  <si>
    <t xml:space="preserve">DEBT MANAGEMENT  OFFICE </t>
  </si>
  <si>
    <t>PUBLIC DEBT STOCK AS AT JUNE 30, 2017</t>
  </si>
  <si>
    <t>(USD Million)</t>
  </si>
  <si>
    <t>Debt Category</t>
  </si>
  <si>
    <t>USD</t>
  </si>
  <si>
    <t>NGN</t>
  </si>
  <si>
    <t>% of Total</t>
  </si>
  <si>
    <t>External Debt Stock (FGN + States +FCT)</t>
  </si>
  <si>
    <t>Domestic Debt (FGN only)</t>
  </si>
  <si>
    <t>Sub-Total</t>
  </si>
  <si>
    <t>Domestic Debt Stock (States + FCT)</t>
  </si>
  <si>
    <t>Grand Total</t>
  </si>
  <si>
    <r>
      <rPr>
        <b/>
        <sz val="11"/>
        <color theme="1"/>
        <rFont val="Calibri"/>
        <family val="2"/>
        <scheme val="minor"/>
      </rPr>
      <t>Note</t>
    </r>
    <r>
      <rPr>
        <sz val="10"/>
        <color rgb="FF000000"/>
        <rFont val="Arial"/>
      </rPr>
      <t xml:space="preserve">: External Debt and FGN Dmoestic Debt figures are as at June 2017. The Domestic Debt figures for 32 States &amp;  </t>
    </r>
  </si>
  <si>
    <t xml:space="preserve">the FCT are as at End-December 2016, except for Ogun State (Dec. 2015), Akwa Ibom &amp; Rivers States are </t>
  </si>
  <si>
    <t>as at June 2016.</t>
  </si>
  <si>
    <t>External Debt Stock (FGN only)</t>
  </si>
  <si>
    <t>Nigeria's Public Debt Stock as at June 30, 2018</t>
  </si>
  <si>
    <t>In Millions</t>
  </si>
  <si>
    <t>Amount Outstanding in USD</t>
  </si>
  <si>
    <t>Amount Outstanding in NGN</t>
  </si>
  <si>
    <t>A.   External Debt (FGN +States + FCT )</t>
  </si>
  <si>
    <t>B.   Domestic Debt (FGN Only)</t>
  </si>
  <si>
    <t xml:space="preserve">C.   Domestic Debt (States + FCT) </t>
  </si>
  <si>
    <t>D.  Sub-Total – Domestic Debt (FGN + States + FCT)</t>
  </si>
  <si>
    <t>E. Total (A+D)</t>
  </si>
  <si>
    <r>
      <t xml:space="preserve">  </t>
    </r>
    <r>
      <rPr>
        <sz val="8"/>
        <color rgb="FF000000"/>
        <rFont val="Arial"/>
        <family val="2"/>
      </rPr>
      <t xml:space="preserve">Notes: </t>
    </r>
  </si>
  <si>
    <r>
      <t>(i)</t>
    </r>
    <r>
      <rPr>
        <sz val="7"/>
        <color rgb="FF000000"/>
        <rFont val="Times New Roman"/>
        <family val="1"/>
      </rPr>
      <t xml:space="preserve">             </t>
    </r>
    <r>
      <rPr>
        <b/>
        <sz val="9"/>
        <color rgb="FF000000"/>
        <rFont val="Arial Narrow"/>
        <family val="2"/>
      </rPr>
      <t xml:space="preserve">Domestic Debt Stock for 31 States + FCT was as at March 31, 2018 while the Domestic Debt Stock of 5 States (Anambra, Gombe, Katsina, Rivers, and Zamfara) was as at December 31, 2017. </t>
    </r>
  </si>
  <si>
    <r>
      <t>(ii)</t>
    </r>
    <r>
      <rPr>
        <sz val="7"/>
        <color rgb="FF000000"/>
        <rFont val="Times New Roman"/>
        <family val="1"/>
      </rPr>
      <t xml:space="preserve">            </t>
    </r>
    <r>
      <rPr>
        <b/>
        <sz val="9"/>
        <color rgb="FF000000"/>
        <rFont val="Arial Narrow"/>
        <family val="2"/>
      </rPr>
      <t xml:space="preserve">CBN Official Exchange Rate of US$1 to </t>
    </r>
    <r>
      <rPr>
        <b/>
        <strike/>
        <sz val="9"/>
        <color rgb="FF000000"/>
        <rFont val="Arial Narrow"/>
        <family val="2"/>
      </rPr>
      <t>N</t>
    </r>
    <r>
      <rPr>
        <b/>
        <sz val="9"/>
        <color rgb="FF000000"/>
        <rFont val="Arial Narrow"/>
        <family val="2"/>
      </rPr>
      <t xml:space="preserve">305.70 as at June 30, 2018 was used in converting the Domestic Debts to USD. </t>
    </r>
  </si>
  <si>
    <t>2018 June</t>
  </si>
  <si>
    <t>States, FCT  and Federal  Governments' External Debt Stock as at 30th June, 2018</t>
  </si>
  <si>
    <t>Multilateral</t>
  </si>
  <si>
    <t>Bilateral (AFD)</t>
  </si>
  <si>
    <t xml:space="preserve">Bilateral (CHINA EXIM BANK, </t>
  </si>
  <si>
    <t>Commercial</t>
  </si>
  <si>
    <t>JICA, INDIA, KFW</t>
  </si>
  <si>
    <t xml:space="preserve">USD </t>
  </si>
  <si>
    <t xml:space="preserve">Eurobonds &amp; Diaspora Bonds  USD </t>
  </si>
  <si>
    <t>Sub-Total  State &amp; FCT</t>
  </si>
  <si>
    <t xml:space="preserve">Grand Total </t>
  </si>
  <si>
    <t>Arrears owed by States</t>
  </si>
  <si>
    <t>Total States without Arrears</t>
  </si>
  <si>
    <t xml:space="preserve">Percentage of States &amp;FCT to Grand Total </t>
  </si>
  <si>
    <t xml:space="preserve">Percentage of FGN to Grand Total </t>
  </si>
  <si>
    <t xml:space="preserve"> DOMESTIC DEBT STOCK OF STATES AND THE FEDERAL CAPITAL TERRITORY</t>
  </si>
  <si>
    <t>AS AT JUNE 30, 2018</t>
  </si>
  <si>
    <r>
      <t>DEBT STOCK (</t>
    </r>
    <r>
      <rPr>
        <b/>
        <strike/>
        <sz val="12"/>
        <color theme="1"/>
        <rFont val="Tahoma"/>
        <family val="2"/>
      </rPr>
      <t>N</t>
    </r>
    <r>
      <rPr>
        <b/>
        <sz val="12"/>
        <color theme="1"/>
        <rFont val="Tahoma"/>
        <family val="2"/>
      </rPr>
      <t>)</t>
    </r>
  </si>
  <si>
    <t>AKWA IBOM</t>
  </si>
  <si>
    <t>OGUN</t>
  </si>
  <si>
    <t>RIVERS</t>
  </si>
  <si>
    <t>FEDERAL CAPITAL TERRITORY (FCT)</t>
  </si>
  <si>
    <r>
      <rPr>
        <b/>
        <sz val="10"/>
        <color theme="1"/>
        <rFont val="Tahoma"/>
        <family val="2"/>
      </rPr>
      <t>Note</t>
    </r>
    <r>
      <rPr>
        <sz val="10"/>
        <color theme="1"/>
        <rFont val="Tahoma"/>
        <family val="2"/>
      </rPr>
      <t xml:space="preserve">: </t>
    </r>
    <r>
      <rPr>
        <i/>
        <sz val="10"/>
        <color theme="1"/>
        <rFont val="Tahoma"/>
        <family val="2"/>
      </rPr>
      <t>Domestic Debt Stock for 31 States + FCT was as at March 31, 2018, while Domestic Debt Stock for 5 States (Anambra, Gombe, Katsina, Rivers and Zamfara) was as at December 31, 2017</t>
    </r>
  </si>
  <si>
    <t>Actual Domestic Debt Service for April - June, 2018</t>
  </si>
  <si>
    <t>(FGN Only)</t>
  </si>
  <si>
    <t>Instruments</t>
  </si>
  <si>
    <t>April</t>
  </si>
  <si>
    <t>May</t>
  </si>
  <si>
    <t>June</t>
  </si>
  <si>
    <t>NTBs</t>
  </si>
  <si>
    <t>Interest</t>
  </si>
  <si>
    <t>FGN Bonds</t>
  </si>
  <si>
    <t>Treasury Bonds</t>
  </si>
  <si>
    <t>Principal</t>
  </si>
  <si>
    <t>FGN Savings Bond</t>
  </si>
  <si>
    <t>FGN SUKUK</t>
  </si>
  <si>
    <t>FGN Green Bond</t>
  </si>
  <si>
    <t>TOTAL INTEREST</t>
  </si>
  <si>
    <t>Note: N359,231,610,000.00 of NTBs were redeemed in Q2, 2018.</t>
  </si>
  <si>
    <t>Category</t>
  </si>
  <si>
    <t>Interest Fee</t>
  </si>
  <si>
    <t>Service Fee</t>
  </si>
  <si>
    <t>Deferred Principal</t>
  </si>
  <si>
    <t>Deferred Interest</t>
  </si>
  <si>
    <t>Deferred Service Charge</t>
  </si>
  <si>
    <t xml:space="preserve">Penalty Interest </t>
  </si>
  <si>
    <t xml:space="preserve"> Waiver/ Credit</t>
  </si>
  <si>
    <t>Commitment Charges</t>
  </si>
  <si>
    <t>Other Charges</t>
  </si>
  <si>
    <t>Percentage of Total</t>
  </si>
  <si>
    <t>IBRD</t>
  </si>
  <si>
    <t>A.D.B</t>
  </si>
  <si>
    <t>IFAD</t>
  </si>
  <si>
    <t>A.D.F</t>
  </si>
  <si>
    <t>AGTF</t>
  </si>
  <si>
    <t>IDA</t>
  </si>
  <si>
    <t>EDF</t>
  </si>
  <si>
    <t>BADEA</t>
  </si>
  <si>
    <t>IDB</t>
  </si>
  <si>
    <t>BILATERAL</t>
  </si>
  <si>
    <t>EXIM Bank of China</t>
  </si>
  <si>
    <t>Nigeria Communication Sattellite</t>
  </si>
  <si>
    <t>Nigeria National Public Security Comm. Sys. Project</t>
  </si>
  <si>
    <t>Nigeria Railway Modernisation Project ( Idu Kaduna Section)</t>
  </si>
  <si>
    <t>Nigeria Railway Modernisation Project (Lagos - Ibadan Section)</t>
  </si>
  <si>
    <t>Nigeria Abuja Light Rail Project</t>
  </si>
  <si>
    <t>Nigeria ICT Infrastructure Backbone Project</t>
  </si>
  <si>
    <t>Nigeria Four Airport Terminals Expansion Project</t>
  </si>
  <si>
    <t>Nigerian Zungeru Hydroelectric Project</t>
  </si>
  <si>
    <t>French Development Agency</t>
  </si>
  <si>
    <t>JICA</t>
  </si>
  <si>
    <t>KFW</t>
  </si>
  <si>
    <t>COMMERCIAL</t>
  </si>
  <si>
    <t>EUROBONDS</t>
  </si>
  <si>
    <t xml:space="preserve">   5.125% Eurobond 2018</t>
  </si>
  <si>
    <t xml:space="preserve">   6.75% Eurobond 2021</t>
  </si>
  <si>
    <t xml:space="preserve">   6.375% Eurobond 2023</t>
  </si>
  <si>
    <t xml:space="preserve">   7.875% Eurobond 2032
</t>
  </si>
  <si>
    <t xml:space="preserve">   7.625% Eurobond 2047</t>
  </si>
  <si>
    <t xml:space="preserve">   6.5% Eurobond 2027
</t>
  </si>
  <si>
    <t>DIASPORA BOND</t>
  </si>
  <si>
    <t xml:space="preserve">   5.625% Diaspora Bond 2022</t>
  </si>
  <si>
    <t>OTHERS</t>
  </si>
  <si>
    <t>Agency Fees</t>
  </si>
  <si>
    <t>OIL WARRANT</t>
  </si>
  <si>
    <t xml:space="preserve">   TOTAL</t>
  </si>
  <si>
    <t>Federal Government Domestic Debt Stock by Instrument as at June 30, 2018</t>
  </si>
  <si>
    <t>Amount in Naira</t>
  </si>
  <si>
    <t>% Proportion</t>
  </si>
  <si>
    <t>Nigerian Treasury Bills</t>
  </si>
  <si>
    <t>Nigerian Treasury Bonds</t>
  </si>
  <si>
    <t>FGN Sukuk</t>
  </si>
  <si>
    <t>Nigeria's External Debt Stock as at December 31, 2018</t>
  </si>
  <si>
    <t>in Millions of USD</t>
  </si>
  <si>
    <t>Outstanding Debt</t>
  </si>
  <si>
    <t>World Bank Group</t>
  </si>
  <si>
    <t>African Development Bank Group</t>
  </si>
  <si>
    <t>ADB</t>
  </si>
  <si>
    <t>ADF</t>
  </si>
  <si>
    <t>SUB-TOTAL</t>
  </si>
  <si>
    <r>
      <rPr>
        <b/>
        <sz val="22"/>
        <rFont val="Arial"/>
        <family val="2"/>
      </rPr>
      <t>China</t>
    </r>
    <r>
      <rPr>
        <sz val="22"/>
        <rFont val="Arial"/>
        <family val="2"/>
      </rPr>
      <t xml:space="preserve"> (Exim Bank of China)</t>
    </r>
  </si>
  <si>
    <r>
      <rPr>
        <b/>
        <sz val="22"/>
        <rFont val="Arial"/>
        <family val="2"/>
      </rPr>
      <t>France</t>
    </r>
    <r>
      <rPr>
        <sz val="22"/>
        <rFont val="Arial"/>
        <family val="2"/>
      </rPr>
      <t xml:space="preserve"> (AFD)</t>
    </r>
  </si>
  <si>
    <r>
      <t xml:space="preserve"> </t>
    </r>
    <r>
      <rPr>
        <b/>
        <sz val="22"/>
        <rFont val="Arial"/>
        <family val="2"/>
      </rPr>
      <t>Japan</t>
    </r>
    <r>
      <rPr>
        <sz val="22"/>
        <rFont val="Arial"/>
        <family val="2"/>
      </rPr>
      <t xml:space="preserve"> (JICA)</t>
    </r>
  </si>
  <si>
    <r>
      <t xml:space="preserve"> </t>
    </r>
    <r>
      <rPr>
        <b/>
        <sz val="22"/>
        <rFont val="Arial"/>
        <family val="2"/>
      </rPr>
      <t>India</t>
    </r>
    <r>
      <rPr>
        <sz val="22"/>
        <rFont val="Arial"/>
        <family val="2"/>
      </rPr>
      <t xml:space="preserve"> (Exim Bank of India)</t>
    </r>
  </si>
  <si>
    <r>
      <rPr>
        <b/>
        <sz val="22"/>
        <rFont val="Arial"/>
        <family val="2"/>
      </rPr>
      <t>Germany</t>
    </r>
    <r>
      <rPr>
        <sz val="22"/>
        <rFont val="Arial"/>
        <family val="2"/>
      </rPr>
      <t xml:space="preserve"> (KFW)</t>
    </r>
  </si>
  <si>
    <t>GRAND TOTAL</t>
  </si>
  <si>
    <t>Provisional</t>
  </si>
  <si>
    <t xml:space="preserve"> Federal  Government, States and FCT's External Debt Stock as at 31st December, 2018</t>
  </si>
  <si>
    <t>Bilateral (CHINA EXIM BANK,</t>
  </si>
  <si>
    <t>Commercial(EuroBonds &amp; diaspora Bond)</t>
  </si>
  <si>
    <t>DOMESTIC DEBT DATA FOR THE 36 STATES OF THE FEDERATION AND THE FEDERAL CAPITAL TERRITORY AS AT DECEMBER 31, 2018</t>
  </si>
  <si>
    <t xml:space="preserve">                                                                                                                                                                                                                     AMOUNT IN NAIRA                                                                                                                                                                                               PROVISIONAL</t>
  </si>
  <si>
    <r>
      <t>DEBT STOCK (</t>
    </r>
    <r>
      <rPr>
        <b/>
        <strike/>
        <sz val="12"/>
        <rFont val="Trebuchet MS"/>
        <family val="2"/>
      </rPr>
      <t>N</t>
    </r>
    <r>
      <rPr>
        <b/>
        <sz val="12"/>
        <rFont val="Trebuchet MS"/>
        <family val="2"/>
      </rPr>
      <t>)</t>
    </r>
  </si>
  <si>
    <t>AKWA IBOM*</t>
  </si>
  <si>
    <t>BORNO*</t>
  </si>
  <si>
    <t>KADUNA*</t>
  </si>
  <si>
    <t>KANO*</t>
  </si>
  <si>
    <t>KATSINA **</t>
  </si>
  <si>
    <t>LAGOS*</t>
  </si>
  <si>
    <t>NASARAWA*</t>
  </si>
  <si>
    <t>ONDO*</t>
  </si>
  <si>
    <t>RIVERS*</t>
  </si>
  <si>
    <t>TARABA*</t>
  </si>
  <si>
    <t>FCT*</t>
  </si>
  <si>
    <t xml:space="preserve">Important Notes </t>
  </si>
  <si>
    <t>Domestic Debt Stock for Twenty-six (26)  States, (Abia, Adamawa, Anambra, Bauchi, Bayelsa, Benue, Cross River, Delta, Ebonyi, Edo, Ekiti, Enugu, Gombe, Imo, Jigawa, Kebbi, Kogi, Kwara, Niger, Ogun, Osun, Oyo, Plateau, Sokoto, Yobe and Zamfara) as at December 31, 2018</t>
  </si>
  <si>
    <t>*  Domestic Debt Stock Figures for Nine (9) States, (Akwa Ibom, Borno, Kaduna, Kano, Lagos, Nasarawa, Ondo, Rivers, Taraba) and FCT was as at September 30, 2018</t>
  </si>
  <si>
    <t>**  Domestic Debt Stock Figures for Katsina State was as at December 31, 2017</t>
  </si>
  <si>
    <t>Nigeria's Actual External Debt Service Payments in Fourth Quarter, 2018 
in Thousands of USD</t>
  </si>
  <si>
    <t xml:space="preserve">Nigerian Rehabilitation and Upgrading of Abuja-Keffi-Makurdi Road Project </t>
  </si>
  <si>
    <t>EXIM Bank of India</t>
  </si>
  <si>
    <t>Nigeria's Actual External Debt Service Payments in January - December, 2018 
in Thousands of USD</t>
  </si>
  <si>
    <t>Federal Government Domestic Debt Stock by Instrument as at December 31, 2018</t>
  </si>
  <si>
    <t>Amounts in Naira</t>
  </si>
  <si>
    <t>Green Bond</t>
  </si>
  <si>
    <t>Promissory Notes</t>
  </si>
  <si>
    <t>NIGERIA’S TOTAL PUBLIC DEBT PORTFOLIO AS AT DECEMBER 31, 2018</t>
  </si>
  <si>
    <t>A.</t>
  </si>
  <si>
    <t>Total External Debt</t>
  </si>
  <si>
    <t xml:space="preserve"> FGN only</t>
  </si>
  <si>
    <t xml:space="preserve"> States &amp; FCT</t>
  </si>
  <si>
    <t>B.</t>
  </si>
  <si>
    <t xml:space="preserve">Total Domestic Debt </t>
  </si>
  <si>
    <t>FGN Only</t>
  </si>
  <si>
    <t>States &amp; FCT</t>
  </si>
  <si>
    <t>c.</t>
  </si>
  <si>
    <t>Total Public Debt(A+B)</t>
  </si>
  <si>
    <t xml:space="preserve">     </t>
  </si>
  <si>
    <r>
      <t>Notes</t>
    </r>
    <r>
      <rPr>
        <sz val="11"/>
        <color theme="1"/>
        <rFont val="Arial"/>
        <family val="2"/>
      </rPr>
      <t xml:space="preserve">: </t>
    </r>
  </si>
  <si>
    <t>i.     Domestic Debt Stocks of 26 States  (Abia, Adamawa, Anambra, Bauchi, Bayelsa, Benue, Cross River, Delta, Ebonyi, Plateau,</t>
  </si>
  <si>
    <t xml:space="preserve">      Sokoto, Yobe and Zamfara) are as at December 31, 2018, while Domestic Debt Stock figures  for 9 States, (Akwa Ibom, Borno,</t>
  </si>
  <si>
    <t xml:space="preserve">      Kaduna, Kano, Lagos, Nassarawa, Ondo, Rivers, Taraba) and FCT are as at  September 30, 2018; and Domestic Debt Stock </t>
  </si>
  <si>
    <t xml:space="preserve">      figure for Katsina State is as at December 31, 2017.</t>
  </si>
  <si>
    <t xml:space="preserve">ii.   CBN Official Exchange Rate of US$1 to NGN307 as at December 31, 2018 was used in converting the Domestic Debts to USD.  </t>
  </si>
  <si>
    <t>Amount Outstanding (US$’M) Dec 2018</t>
  </si>
  <si>
    <t>Amount Outstanding (US$’M) June 2018</t>
  </si>
  <si>
    <r>
      <t>Amount Outstanding (</t>
    </r>
    <r>
      <rPr>
        <b/>
        <strike/>
        <sz val="10"/>
        <color rgb="FFFFFFFF"/>
        <rFont val="Tahoma"/>
        <family val="2"/>
      </rPr>
      <t>N</t>
    </r>
    <r>
      <rPr>
        <b/>
        <sz val="10"/>
        <color rgb="FFFFFFFF"/>
        <rFont val="Tahoma"/>
        <family val="2"/>
      </rPr>
      <t>’M) Dec 2018</t>
    </r>
  </si>
  <si>
    <r>
      <t>Amount Outstanding (</t>
    </r>
    <r>
      <rPr>
        <b/>
        <strike/>
        <sz val="10"/>
        <color rgb="FFFFFFFF"/>
        <rFont val="Tahoma"/>
        <family val="2"/>
      </rPr>
      <t>N</t>
    </r>
    <r>
      <rPr>
        <b/>
        <sz val="10"/>
        <color rgb="FFFFFFFF"/>
        <rFont val="Tahoma"/>
        <family val="2"/>
      </rPr>
      <t>’M) June 2018</t>
    </r>
  </si>
  <si>
    <t>Growth %</t>
  </si>
  <si>
    <t>Growth % (June-Dec 2018)</t>
  </si>
  <si>
    <t>June-Dec 2018</t>
  </si>
  <si>
    <t>June 30 2018</t>
  </si>
  <si>
    <t>Growth Rate (%)</t>
  </si>
  <si>
    <t>June-Dec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</si>
</sst>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_(* #,##0.00_);_(* \(#,##0.00\);_(* &quot;-&quot;??_);_(@_)"/>
    <numFmt numFmtId="165" formatCode="0_ "/>
    <numFmt numFmtId="166" formatCode="#,##0.00_ "/>
    <numFmt numFmtId="167" formatCode="0.00_ "/>
    <numFmt numFmtId="168" formatCode="00,000,000.00"/>
    <numFmt numFmtId="169" formatCode="0.000%"/>
    <numFmt numFmtId="170" formatCode="_(* #,##0.0000_);_(* \(#,##0.0000\);_(* &quot;-&quot;??_);_(@_)"/>
    <numFmt numFmtId="171" formatCode="#,##0.00000_ ;\-#,##0.00000\ "/>
    <numFmt numFmtId="172" formatCode="#,##0.00_);\(#,##0.00\)"/>
    <numFmt numFmtId="173" formatCode="#,##0.0000000000_ ;\-#,##0.0000000000\ "/>
    <numFmt numFmtId="174" formatCode="#,##0.0000000_ ;\-#,##0.0000000\ "/>
    <numFmt numFmtId="175" formatCode="#,##0.000000000_ ;\-#,##0.000000000\ "/>
    <numFmt numFmtId="176" formatCode="_(* #,##0.00000000000_);_(* \(#,##0.00000000000\);_(* &quot;-&quot;??_);_(@_)"/>
    <numFmt numFmtId="177" formatCode="_-* #,##0.00000000000_-;\-* #,##0.00000000000_-;_-* &quot;-&quot;??_-;_-@_-"/>
    <numFmt numFmtId="178" formatCode="_(* #,##0_);_(* \(#,##0\);_(* &quot;-&quot;??_);_(@_)"/>
    <numFmt numFmtId="179" formatCode="_(* #,##0.0_);_(* \(#,##0.0\);_(* &quot;-&quot;??_);_(@_)"/>
    <numFmt numFmtId="180" formatCode="[$]d\ mmmm\ yyyy;@" x16r2:formatCode16="[$-en-NG,1]d\ mmmm\ yyyy;@"/>
    <numFmt numFmtId="181" formatCode="0.0"/>
  </numFmts>
  <fonts count="158">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b/>
      <sz val="11"/>
      <color rgb="FF000000"/>
      <name val="Corbel"/>
      <family val="2"/>
    </font>
    <font>
      <sz val="11"/>
      <color rgb="FF000000"/>
      <name val="Corbel"/>
      <family val="2"/>
    </font>
    <font>
      <sz val="11"/>
      <name val="Corbel"/>
      <family val="2"/>
    </font>
    <font>
      <b/>
      <i/>
      <sz val="11"/>
      <color rgb="FF000000"/>
      <name val="Corbel"/>
      <family val="2"/>
    </font>
    <font>
      <sz val="10"/>
      <name val="Arial"/>
      <family val="2"/>
    </font>
    <font>
      <b/>
      <sz val="10"/>
      <color theme="1"/>
      <name val="Times New Roman"/>
      <family val="1"/>
    </font>
    <font>
      <b/>
      <i/>
      <sz val="8"/>
      <color theme="1"/>
      <name val="Times New Roman"/>
      <family val="1"/>
    </font>
    <font>
      <sz val="10"/>
      <color theme="1"/>
      <name val="Times New Roman"/>
      <family val="1"/>
    </font>
    <font>
      <b/>
      <sz val="11"/>
      <color theme="1"/>
      <name val="Calibri"/>
      <family val="2"/>
      <scheme val="minor"/>
    </font>
    <font>
      <b/>
      <sz val="11"/>
      <name val="Corbel"/>
      <family val="2"/>
    </font>
    <font>
      <sz val="12"/>
      <name val="Arial"/>
      <family val="2"/>
    </font>
    <font>
      <b/>
      <i/>
      <sz val="9"/>
      <color rgb="FF000000"/>
      <name val="Arial"/>
      <family val="2"/>
    </font>
    <font>
      <b/>
      <i/>
      <sz val="7"/>
      <color rgb="FF000000"/>
      <name val="Arial"/>
      <family val="2"/>
    </font>
    <font>
      <b/>
      <sz val="10"/>
      <color rgb="FF000000"/>
      <name val="Arial"/>
      <family val="3"/>
      <charset val="134"/>
    </font>
    <font>
      <sz val="10"/>
      <color theme="1"/>
      <name val="Calibri"/>
      <family val="2"/>
      <charset val="134"/>
      <scheme val="minor"/>
    </font>
    <font>
      <b/>
      <sz val="9"/>
      <color rgb="FF000000"/>
      <name val="Arial"/>
      <family val="3"/>
      <charset val="134"/>
    </font>
    <font>
      <sz val="9"/>
      <color theme="1"/>
      <name val="Calibri"/>
      <family val="2"/>
      <charset val="134"/>
      <scheme val="minor"/>
    </font>
    <font>
      <b/>
      <i/>
      <sz val="6"/>
      <color rgb="FF000000"/>
      <name val="Arial"/>
      <family val="3"/>
      <charset val="134"/>
    </font>
    <font>
      <b/>
      <sz val="6"/>
      <color rgb="FF000000"/>
      <name val="Arial"/>
      <family val="3"/>
      <charset val="134"/>
    </font>
    <font>
      <sz val="5"/>
      <color theme="1"/>
      <name val="Calibri"/>
      <family val="2"/>
      <charset val="134"/>
      <scheme val="minor"/>
    </font>
    <font>
      <sz val="7"/>
      <color rgb="FF000000"/>
      <name val="Arial"/>
      <family val="3"/>
      <charset val="134"/>
    </font>
    <font>
      <sz val="6"/>
      <color theme="1"/>
      <name val="Calibri"/>
      <family val="2"/>
      <charset val="134"/>
      <scheme val="minor"/>
    </font>
    <font>
      <b/>
      <sz val="7"/>
      <color rgb="FF000000"/>
      <name val="Arial"/>
      <family val="3"/>
      <charset val="134"/>
    </font>
    <font>
      <sz val="10"/>
      <color rgb="FF000000"/>
      <name val="Corbel"/>
      <family val="2"/>
    </font>
    <font>
      <b/>
      <i/>
      <sz val="10"/>
      <color rgb="FF000000"/>
      <name val="Arial"/>
      <family val="3"/>
      <charset val="134"/>
    </font>
    <font>
      <b/>
      <sz val="8"/>
      <color rgb="FF000000"/>
      <name val="Arial"/>
      <family val="3"/>
      <charset val="134"/>
    </font>
    <font>
      <sz val="8"/>
      <color theme="1"/>
      <name val="Calibri"/>
      <family val="2"/>
      <charset val="134"/>
      <scheme val="minor"/>
    </font>
    <font>
      <sz val="10"/>
      <color rgb="FF000000"/>
      <name val="Calibri"/>
      <family val="3"/>
      <charset val="134"/>
    </font>
    <font>
      <b/>
      <sz val="9"/>
      <color rgb="FF000000"/>
      <name val="Calibri"/>
      <family val="3"/>
      <charset val="134"/>
    </font>
    <font>
      <b/>
      <sz val="11"/>
      <color rgb="FF000000"/>
      <name val="Calibri"/>
      <family val="3"/>
      <charset val="134"/>
    </font>
    <font>
      <sz val="11"/>
      <color rgb="FF000000"/>
      <name val="Calibri"/>
      <family val="3"/>
      <charset val="134"/>
    </font>
    <font>
      <sz val="11"/>
      <color rgb="FF000000"/>
      <name val="Times New Roman"/>
      <family val="3"/>
      <charset val="134"/>
    </font>
    <font>
      <b/>
      <i/>
      <sz val="11"/>
      <color rgb="FF000000"/>
      <name val="Arial"/>
      <family val="3"/>
      <charset val="134"/>
    </font>
    <font>
      <b/>
      <i/>
      <sz val="8"/>
      <color rgb="FF000000"/>
      <name val="Arial"/>
      <family val="3"/>
      <charset val="134"/>
    </font>
    <font>
      <sz val="7"/>
      <color theme="1"/>
      <name val="Calibri"/>
      <family val="2"/>
      <charset val="134"/>
      <scheme val="minor"/>
    </font>
    <font>
      <sz val="8"/>
      <color rgb="FF000000"/>
      <name val="Arial"/>
      <family val="3"/>
      <charset val="134"/>
    </font>
    <font>
      <sz val="9"/>
      <color rgb="FF000000"/>
      <name val="Arial"/>
      <family val="3"/>
      <charset val="134"/>
    </font>
    <font>
      <b/>
      <sz val="11"/>
      <color rgb="FF000000"/>
      <name val="Times New Roman"/>
      <family val="3"/>
      <charset val="134"/>
    </font>
    <font>
      <sz val="13"/>
      <color rgb="FF000000"/>
      <name val="Times New Roman"/>
      <family val="3"/>
      <charset val="134"/>
    </font>
    <font>
      <sz val="13"/>
      <color theme="1"/>
      <name val="Calibri"/>
      <family val="2"/>
      <charset val="134"/>
      <scheme val="minor"/>
    </font>
    <font>
      <b/>
      <sz val="13"/>
      <color rgb="FF000000"/>
      <name val="Times New Roman"/>
      <family val="3"/>
      <charset val="134"/>
    </font>
    <font>
      <b/>
      <sz val="10"/>
      <color rgb="FF000000"/>
      <name val="Calibri"/>
      <family val="3"/>
      <charset val="134"/>
    </font>
    <font>
      <sz val="9"/>
      <color rgb="FF000000"/>
      <name val="Calibri"/>
      <family val="3"/>
      <charset val="134"/>
    </font>
    <font>
      <b/>
      <sz val="10"/>
      <color rgb="FF000000"/>
      <name val="Arial"/>
      <family val="2"/>
    </font>
    <font>
      <sz val="12"/>
      <color rgb="FF000000"/>
      <name val="Calibri"/>
      <family val="2"/>
    </font>
    <font>
      <b/>
      <sz val="12"/>
      <color rgb="FF000000"/>
      <name val="Calibri"/>
      <family val="2"/>
    </font>
    <font>
      <sz val="12"/>
      <color theme="1"/>
      <name val="Calibri"/>
      <family val="2"/>
      <scheme val="minor"/>
    </font>
    <font>
      <b/>
      <sz val="12"/>
      <color rgb="FF000000"/>
      <name val="Arial"/>
      <family val="3"/>
      <charset val="134"/>
    </font>
    <font>
      <sz val="12"/>
      <color rgb="FF000000"/>
      <name val="Arial"/>
      <family val="2"/>
    </font>
    <font>
      <sz val="12"/>
      <color rgb="FF000000"/>
      <name val="Arial"/>
      <family val="3"/>
      <charset val="134"/>
    </font>
    <font>
      <b/>
      <sz val="11"/>
      <name val="Arial"/>
      <family val="2"/>
    </font>
    <font>
      <b/>
      <i/>
      <sz val="11"/>
      <name val="Arial"/>
      <family val="2"/>
    </font>
    <font>
      <sz val="11"/>
      <name val="Arial"/>
      <family val="2"/>
    </font>
    <font>
      <b/>
      <sz val="16"/>
      <color theme="1"/>
      <name val="Times New Roman"/>
      <family val="1"/>
    </font>
    <font>
      <b/>
      <sz val="14"/>
      <color theme="1"/>
      <name val="Calibri"/>
      <family val="2"/>
      <scheme val="minor"/>
    </font>
    <font>
      <b/>
      <sz val="16"/>
      <name val="Calibri"/>
      <family val="2"/>
      <scheme val="minor"/>
    </font>
    <font>
      <b/>
      <sz val="16"/>
      <color theme="1"/>
      <name val="Calibri"/>
      <family val="2"/>
      <scheme val="minor"/>
    </font>
    <font>
      <b/>
      <sz val="16"/>
      <color rgb="FF000000"/>
      <name val="Calibri"/>
      <family val="2"/>
      <scheme val="minor"/>
    </font>
    <font>
      <sz val="16"/>
      <color theme="1"/>
      <name val="Calibri"/>
      <family val="2"/>
      <scheme val="minor"/>
    </font>
    <font>
      <sz val="16"/>
      <name val="Calibri"/>
      <family val="2"/>
      <scheme val="minor"/>
    </font>
    <font>
      <b/>
      <u/>
      <sz val="14"/>
      <color theme="1"/>
      <name val="Calibri"/>
      <family val="2"/>
      <scheme val="minor"/>
    </font>
    <font>
      <b/>
      <sz val="12"/>
      <color theme="1"/>
      <name val="Calibri"/>
      <family val="2"/>
      <scheme val="minor"/>
    </font>
    <font>
      <sz val="14"/>
      <color theme="1"/>
      <name val="Calibri"/>
      <family val="2"/>
      <scheme val="minor"/>
    </font>
    <font>
      <sz val="10"/>
      <color rgb="FF000000"/>
      <name val="Arial"/>
    </font>
    <font>
      <sz val="11"/>
      <color rgb="FF000000"/>
      <name val="Calibri"/>
      <family val="2"/>
    </font>
    <font>
      <b/>
      <sz val="12"/>
      <color rgb="FF000000"/>
      <name val="Arial"/>
      <family val="2"/>
    </font>
    <font>
      <b/>
      <sz val="8"/>
      <color rgb="FF000000"/>
      <name val="Arial"/>
      <family val="2"/>
    </font>
    <font>
      <sz val="8"/>
      <color rgb="FF000000"/>
      <name val="Arial"/>
      <family val="2"/>
    </font>
    <font>
      <sz val="7"/>
      <color rgb="FF000000"/>
      <name val="Times New Roman"/>
      <family val="1"/>
    </font>
    <font>
      <b/>
      <sz val="9"/>
      <color rgb="FF000000"/>
      <name val="Arial Narrow"/>
      <family val="2"/>
    </font>
    <font>
      <b/>
      <strike/>
      <sz val="9"/>
      <color rgb="FF000000"/>
      <name val="Arial Narrow"/>
      <family val="2"/>
    </font>
    <font>
      <b/>
      <sz val="12"/>
      <name val="Arial"/>
      <family val="2"/>
    </font>
    <font>
      <b/>
      <i/>
      <sz val="12"/>
      <name val="Arial"/>
      <family val="2"/>
    </font>
    <font>
      <b/>
      <sz val="12"/>
      <color theme="1"/>
      <name val="Tahoma"/>
      <family val="2"/>
    </font>
    <font>
      <b/>
      <sz val="11"/>
      <color theme="1"/>
      <name val="Tahoma"/>
      <family val="2"/>
    </font>
    <font>
      <b/>
      <sz val="12"/>
      <name val="Tahoma"/>
      <family val="2"/>
    </font>
    <font>
      <b/>
      <strike/>
      <sz val="12"/>
      <color theme="1"/>
      <name val="Tahoma"/>
      <family val="2"/>
    </font>
    <font>
      <b/>
      <sz val="10"/>
      <color theme="1"/>
      <name val="Tahoma"/>
      <family val="2"/>
    </font>
    <font>
      <b/>
      <sz val="10"/>
      <color rgb="FF000000"/>
      <name val="Tahoma"/>
      <family val="2"/>
    </font>
    <font>
      <sz val="10"/>
      <color theme="1"/>
      <name val="Tahoma"/>
      <family val="2"/>
    </font>
    <font>
      <i/>
      <sz val="10"/>
      <color theme="1"/>
      <name val="Tahoma"/>
      <family val="2"/>
    </font>
    <font>
      <b/>
      <sz val="10"/>
      <color rgb="FF000000"/>
      <name val="Times New Roman"/>
      <family val="1"/>
    </font>
    <font>
      <b/>
      <sz val="18"/>
      <name val="Garamond"/>
      <family val="1"/>
    </font>
    <font>
      <sz val="18"/>
      <color rgb="FF000000"/>
      <name val="Garamond"/>
      <family val="1"/>
    </font>
    <font>
      <sz val="18"/>
      <name val="Garamond"/>
      <family val="1"/>
    </font>
    <font>
      <b/>
      <sz val="24"/>
      <name val="Arial"/>
      <family val="2"/>
    </font>
    <font>
      <b/>
      <sz val="22"/>
      <name val="Arial"/>
      <family val="2"/>
    </font>
    <font>
      <sz val="20"/>
      <name val="Arial"/>
      <family val="2"/>
    </font>
    <font>
      <b/>
      <i/>
      <sz val="18"/>
      <name val="Arial"/>
      <family val="2"/>
    </font>
    <font>
      <b/>
      <i/>
      <sz val="14"/>
      <name val="Arial"/>
      <family val="2"/>
    </font>
    <font>
      <sz val="18"/>
      <name val="Arial"/>
      <family val="2"/>
    </font>
    <font>
      <sz val="22"/>
      <name val="Arial"/>
      <family val="2"/>
    </font>
    <font>
      <sz val="22"/>
      <color indexed="8"/>
      <name val="Bookman Old Style"/>
      <family val="1"/>
    </font>
    <font>
      <b/>
      <i/>
      <sz val="22"/>
      <name val="Arial"/>
      <family val="2"/>
    </font>
    <font>
      <b/>
      <i/>
      <sz val="20"/>
      <name val="Arial"/>
      <family val="2"/>
    </font>
    <font>
      <b/>
      <sz val="24"/>
      <name val="Arial Narrow"/>
      <family val="2"/>
    </font>
    <font>
      <sz val="16"/>
      <name val="Arial"/>
      <family val="2"/>
    </font>
    <font>
      <b/>
      <sz val="10"/>
      <name val="Arial"/>
      <family val="2"/>
    </font>
    <font>
      <b/>
      <sz val="14"/>
      <name val="Arial"/>
      <family val="2"/>
    </font>
    <font>
      <b/>
      <i/>
      <sz val="13"/>
      <name val="Arial"/>
      <family val="2"/>
    </font>
    <font>
      <b/>
      <i/>
      <sz val="16"/>
      <name val="Arial"/>
      <family val="2"/>
    </font>
    <font>
      <i/>
      <sz val="16"/>
      <name val="Arial"/>
      <family val="2"/>
    </font>
    <font>
      <i/>
      <sz val="14"/>
      <name val="Arial"/>
      <family val="2"/>
    </font>
    <font>
      <b/>
      <sz val="10"/>
      <name val="Arial Narrow"/>
      <family val="2"/>
    </font>
    <font>
      <i/>
      <sz val="11"/>
      <name val="Arial"/>
      <family val="2"/>
    </font>
    <font>
      <sz val="14"/>
      <name val="Arial"/>
      <family val="2"/>
    </font>
    <font>
      <sz val="26"/>
      <name val="Arial"/>
      <family val="2"/>
    </font>
    <font>
      <b/>
      <i/>
      <sz val="10"/>
      <name val="Arial"/>
      <family val="2"/>
    </font>
    <font>
      <b/>
      <i/>
      <sz val="11"/>
      <color theme="1"/>
      <name val="Calibri"/>
      <family val="2"/>
      <scheme val="minor"/>
    </font>
    <font>
      <b/>
      <sz val="36"/>
      <name val="Arial"/>
      <family val="2"/>
    </font>
    <font>
      <b/>
      <sz val="20"/>
      <name val="Arial"/>
      <family val="2"/>
    </font>
    <font>
      <b/>
      <sz val="16"/>
      <name val="Arial"/>
      <family val="2"/>
    </font>
    <font>
      <sz val="17"/>
      <name val="Arial"/>
      <family val="2"/>
    </font>
    <font>
      <b/>
      <sz val="12"/>
      <color theme="1"/>
      <name val="Trebuchet MS"/>
      <family val="2"/>
    </font>
    <font>
      <b/>
      <sz val="11"/>
      <name val="Trebuchet MS"/>
      <family val="2"/>
    </font>
    <font>
      <b/>
      <sz val="10"/>
      <name val="Trebuchet MS"/>
      <family val="2"/>
    </font>
    <font>
      <b/>
      <sz val="9"/>
      <name val="Trebuchet MS"/>
      <family val="2"/>
    </font>
    <font>
      <b/>
      <sz val="12"/>
      <name val="Trebuchet MS"/>
      <family val="2"/>
    </font>
    <font>
      <b/>
      <strike/>
      <sz val="12"/>
      <name val="Trebuchet MS"/>
      <family val="2"/>
    </font>
    <font>
      <sz val="14"/>
      <color theme="1"/>
      <name val="Trebuchet MS"/>
      <family val="2"/>
    </font>
    <font>
      <sz val="14"/>
      <color rgb="FF000000"/>
      <name val="Trebuchet MS"/>
      <family val="2"/>
    </font>
    <font>
      <sz val="14"/>
      <name val="Trebuchet MS"/>
      <family val="2"/>
    </font>
    <font>
      <sz val="16"/>
      <name val="Trebuchet MS"/>
      <family val="2"/>
    </font>
    <font>
      <b/>
      <sz val="16"/>
      <name val="Trebuchet MS"/>
      <family val="2"/>
    </font>
    <font>
      <b/>
      <sz val="11"/>
      <color theme="1"/>
      <name val="Trebuchet MS"/>
      <family val="2"/>
    </font>
    <font>
      <b/>
      <sz val="16"/>
      <color theme="1"/>
      <name val="Trebuchet MS"/>
      <family val="2"/>
    </font>
    <font>
      <b/>
      <i/>
      <sz val="10"/>
      <color theme="1"/>
      <name val="Trebuchet MS"/>
      <family val="2"/>
    </font>
    <font>
      <b/>
      <sz val="10"/>
      <color theme="1"/>
      <name val="Trebuchet MS"/>
      <family val="2"/>
    </font>
    <font>
      <b/>
      <sz val="20"/>
      <color theme="1"/>
      <name val="Arial"/>
      <family val="2"/>
    </font>
    <font>
      <b/>
      <sz val="13"/>
      <color theme="1"/>
      <name val="Arial Narrow"/>
      <family val="2"/>
    </font>
    <font>
      <b/>
      <sz val="28"/>
      <name val="Arial"/>
      <family val="2"/>
    </font>
    <font>
      <sz val="28"/>
      <name val="Arial"/>
      <family val="2"/>
    </font>
    <font>
      <b/>
      <sz val="48"/>
      <name val="Arial"/>
      <family val="2"/>
    </font>
    <font>
      <b/>
      <sz val="30"/>
      <name val="Arial"/>
      <family val="2"/>
    </font>
    <font>
      <b/>
      <sz val="26"/>
      <name val="Arial"/>
      <family val="2"/>
    </font>
    <font>
      <sz val="30"/>
      <name val="Arial"/>
      <family val="2"/>
    </font>
    <font>
      <sz val="30"/>
      <color rgb="FF000000"/>
      <name val="Arial"/>
      <family val="2"/>
    </font>
    <font>
      <b/>
      <sz val="12"/>
      <color theme="1"/>
      <name val="Arial"/>
      <family val="2"/>
    </font>
    <font>
      <b/>
      <sz val="12"/>
      <color theme="1"/>
      <name val="Arial Narrow"/>
      <family val="2"/>
    </font>
    <font>
      <b/>
      <sz val="11"/>
      <color rgb="FF000000"/>
      <name val="Arial"/>
      <family val="2"/>
    </font>
    <font>
      <b/>
      <sz val="13"/>
      <color theme="1"/>
      <name val="Tahoma"/>
      <family val="2"/>
    </font>
    <font>
      <b/>
      <sz val="10"/>
      <color rgb="FFFFFFFF"/>
      <name val="Tahoma"/>
      <family val="2"/>
    </font>
    <font>
      <b/>
      <strike/>
      <sz val="10"/>
      <color rgb="FFFFFFFF"/>
      <name val="Tahoma"/>
      <family val="2"/>
    </font>
    <font>
      <sz val="10"/>
      <color rgb="FF000000"/>
      <name val="Tahoma"/>
      <family val="2"/>
    </font>
    <font>
      <sz val="11"/>
      <color rgb="FF000000"/>
      <name val="Calibri"/>
      <family val="2"/>
      <scheme val="minor"/>
    </font>
    <font>
      <b/>
      <sz val="8.5"/>
      <color theme="1"/>
      <name val="Tahoma"/>
      <family val="2"/>
    </font>
    <font>
      <b/>
      <sz val="11"/>
      <color theme="1"/>
      <name val="Arial"/>
      <family val="2"/>
    </font>
    <font>
      <sz val="11"/>
      <color theme="1"/>
      <name val="Arial"/>
      <family val="2"/>
    </font>
    <font>
      <b/>
      <sz val="10"/>
      <color theme="1"/>
      <name val="Arial"/>
      <family val="2"/>
    </font>
    <font>
      <sz val="10"/>
      <color theme="1"/>
      <name val="Calibri"/>
      <family val="2"/>
      <scheme val="minor"/>
    </font>
    <font>
      <b/>
      <sz val="8"/>
      <color theme="1"/>
      <name val="Arial"/>
      <family val="2"/>
    </font>
    <font>
      <sz val="9"/>
      <color theme="1"/>
      <name val="Arial Narrow"/>
      <family val="2"/>
    </font>
    <font>
      <b/>
      <sz val="14"/>
      <name val="Trebuchet MS"/>
      <family val="2"/>
    </font>
  </fonts>
  <fills count="23">
    <fill>
      <patternFill patternType="none"/>
    </fill>
    <fill>
      <patternFill patternType="gray125"/>
    </fill>
    <fill>
      <patternFill patternType="solid">
        <fgColor rgb="FFC0C0C0"/>
        <bgColor rgb="FFC0C0C0"/>
      </patternFill>
    </fill>
    <fill>
      <patternFill patternType="solid">
        <fgColor theme="4"/>
        <bgColor indexed="64"/>
      </patternFill>
    </fill>
    <fill>
      <patternFill patternType="solid">
        <fgColor rgb="FFFFC000"/>
        <bgColor indexed="64"/>
      </patternFill>
    </fill>
    <fill>
      <patternFill patternType="solid">
        <fgColor theme="9" tint="0.39997558519241921"/>
        <bgColor indexed="64"/>
      </patternFill>
    </fill>
    <fill>
      <patternFill patternType="solid">
        <fgColor theme="4"/>
        <bgColor rgb="FFC0C0C0"/>
      </patternFill>
    </fill>
    <fill>
      <patternFill patternType="solid">
        <fgColor indexed="22"/>
        <bgColor indexed="64"/>
      </patternFill>
    </fill>
    <fill>
      <patternFill patternType="solid">
        <fgColor theme="3" tint="0.79998168889431442"/>
        <bgColor indexed="64"/>
      </patternFill>
    </fill>
    <fill>
      <patternFill patternType="solid">
        <fgColor theme="3" tint="0.59999389629810485"/>
        <bgColor indexed="64"/>
      </patternFill>
    </fill>
    <fill>
      <gradientFill degree="90">
        <stop position="0">
          <color theme="0"/>
        </stop>
        <stop position="1">
          <color theme="0" tint="-0.1490218817712943"/>
        </stop>
      </gradientFill>
    </fill>
    <fill>
      <patternFill patternType="solid">
        <fgColor theme="0"/>
        <bgColor auto="1"/>
      </patternFill>
    </fill>
    <fill>
      <patternFill patternType="solid">
        <fgColor rgb="FF9BC2E6"/>
        <bgColor indexed="64"/>
      </patternFill>
    </fill>
    <fill>
      <patternFill patternType="solid">
        <fgColor rgb="FFDDEBF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4F81BD"/>
        <bgColor indexed="64"/>
      </patternFill>
    </fill>
    <fill>
      <patternFill patternType="solid">
        <fgColor rgb="FFDBE5F1"/>
        <bgColor indexed="64"/>
      </patternFill>
    </fill>
    <fill>
      <patternFill patternType="solid">
        <fgColor rgb="FFFFFF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medium">
        <color rgb="FF000000"/>
      </bottom>
      <diagonal/>
    </border>
    <border>
      <left style="medium">
        <color rgb="FF000000"/>
      </left>
      <right style="medium">
        <color rgb="FF7E7E7E"/>
      </right>
      <top/>
      <bottom style="medium">
        <color rgb="FF000000"/>
      </bottom>
      <diagonal/>
    </border>
    <border>
      <left/>
      <right style="medium">
        <color rgb="FF7E7E7E"/>
      </right>
      <top/>
      <bottom style="medium">
        <color rgb="FF000000"/>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bottom/>
      <diagonal/>
    </border>
  </borders>
  <cellStyleXfs count="14">
    <xf numFmtId="0" fontId="0" fillId="0" borderId="0"/>
    <xf numFmtId="43" fontId="4" fillId="0" borderId="0" applyFont="0" applyFill="0" applyBorder="0" applyAlignment="0" applyProtection="0"/>
    <xf numFmtId="0" fontId="4" fillId="0" borderId="0"/>
    <xf numFmtId="0" fontId="3" fillId="0" borderId="0"/>
    <xf numFmtId="164" fontId="3" fillId="0" borderId="0" applyFont="0" applyFill="0" applyBorder="0" applyAlignment="0" applyProtection="0"/>
    <xf numFmtId="0" fontId="15" fillId="0" borderId="0"/>
    <xf numFmtId="164" fontId="9" fillId="0" borderId="0" applyFont="0" applyFill="0" applyBorder="0" applyAlignment="0" applyProtection="0"/>
    <xf numFmtId="9" fontId="68" fillId="0" borderId="0" applyFont="0" applyFill="0" applyBorder="0" applyAlignment="0" applyProtection="0"/>
    <xf numFmtId="43" fontId="15" fillId="0" borderId="0" applyFont="0" applyFill="0" applyBorder="0" applyAlignment="0" applyProtection="0"/>
    <xf numFmtId="0" fontId="15" fillId="0" borderId="0"/>
    <xf numFmtId="164" fontId="9" fillId="0" borderId="0" applyFont="0" applyFill="0" applyBorder="0" applyAlignment="0" applyProtection="0"/>
    <xf numFmtId="9" fontId="9" fillId="0" borderId="0" applyFont="0" applyFill="0" applyBorder="0" applyAlignment="0" applyProtection="0"/>
    <xf numFmtId="0" fontId="9" fillId="0" borderId="0"/>
    <xf numFmtId="43" fontId="1" fillId="0" borderId="0" applyFont="0" applyFill="0" applyBorder="0" applyAlignment="0" applyProtection="0"/>
  </cellStyleXfs>
  <cellXfs count="614">
    <xf numFmtId="0" fontId="0" fillId="0" borderId="0" xfId="0"/>
    <xf numFmtId="0" fontId="7" fillId="0" borderId="0" xfId="0" applyFont="1"/>
    <xf numFmtId="0" fontId="6" fillId="0" borderId="0" xfId="0" applyFont="1"/>
    <xf numFmtId="0" fontId="8" fillId="2" borderId="1" xfId="0" applyFont="1" applyFill="1" applyBorder="1" applyAlignment="1">
      <alignment vertical="top" wrapText="1"/>
    </xf>
    <xf numFmtId="0" fontId="5" fillId="2" borderId="1" xfId="0" applyFont="1" applyFill="1" applyBorder="1" applyAlignment="1">
      <alignment vertical="top" wrapText="1"/>
    </xf>
    <xf numFmtId="0" fontId="6" fillId="0" borderId="1" xfId="0" applyFont="1" applyBorder="1" applyAlignment="1">
      <alignment vertical="top" wrapText="1"/>
    </xf>
    <xf numFmtId="0" fontId="6" fillId="0" borderId="1" xfId="0" applyFont="1" applyBorder="1" applyAlignment="1">
      <alignment vertical="top"/>
    </xf>
    <xf numFmtId="43" fontId="6" fillId="0" borderId="1" xfId="1" applyFont="1" applyBorder="1" applyAlignment="1">
      <alignment vertical="top"/>
    </xf>
    <xf numFmtId="0" fontId="5" fillId="0" borderId="1" xfId="0" applyFont="1" applyBorder="1" applyAlignment="1">
      <alignment vertical="top"/>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top"/>
    </xf>
    <xf numFmtId="0" fontId="3" fillId="0" borderId="0" xfId="3"/>
    <xf numFmtId="0" fontId="10" fillId="0" borderId="1" xfId="3" applyFont="1" applyBorder="1" applyAlignment="1">
      <alignment horizontal="center"/>
    </xf>
    <xf numFmtId="0" fontId="3" fillId="0" borderId="0" xfId="3" applyAlignment="1">
      <alignment horizontal="center"/>
    </xf>
    <xf numFmtId="0" fontId="12" fillId="0" borderId="1" xfId="3" applyFont="1" applyBorder="1" applyAlignment="1">
      <alignment horizontal="center" vertical="center"/>
    </xf>
    <xf numFmtId="164" fontId="12" fillId="0" borderId="1" xfId="4" applyFont="1" applyBorder="1"/>
    <xf numFmtId="0" fontId="10" fillId="0" borderId="1" xfId="3" applyFont="1" applyBorder="1" applyAlignment="1">
      <alignment horizontal="center" vertical="center"/>
    </xf>
    <xf numFmtId="164" fontId="10" fillId="0" borderId="1" xfId="3" applyNumberFormat="1" applyFont="1" applyBorder="1"/>
    <xf numFmtId="2" fontId="3" fillId="0" borderId="0" xfId="3" applyNumberFormat="1"/>
    <xf numFmtId="0" fontId="2" fillId="0" borderId="0" xfId="3" applyFont="1" applyAlignment="1">
      <alignment horizontal="right"/>
    </xf>
    <xf numFmtId="2" fontId="13" fillId="0" borderId="0" xfId="3" applyNumberFormat="1" applyFont="1"/>
    <xf numFmtId="0" fontId="14" fillId="0" borderId="1" xfId="0" applyFont="1" applyBorder="1"/>
    <xf numFmtId="43" fontId="5" fillId="0" borderId="1" xfId="1" applyFont="1" applyBorder="1" applyAlignment="1">
      <alignment vertical="top"/>
    </xf>
    <xf numFmtId="0" fontId="5" fillId="0" borderId="0" xfId="0" applyFont="1"/>
    <xf numFmtId="0" fontId="13" fillId="0" borderId="0" xfId="3" applyFont="1" applyAlignment="1">
      <alignment horizontal="right"/>
    </xf>
    <xf numFmtId="0" fontId="15" fillId="0" borderId="6" xfId="0" applyFont="1" applyBorder="1" applyAlignment="1">
      <alignment horizontal="right" vertical="center" wrapText="1"/>
    </xf>
    <xf numFmtId="0" fontId="15" fillId="0" borderId="7" xfId="0" applyFont="1" applyBorder="1" applyAlignment="1">
      <alignment vertical="center" wrapText="1"/>
    </xf>
    <xf numFmtId="0" fontId="15" fillId="0" borderId="7" xfId="0" applyFont="1" applyBorder="1" applyAlignment="1">
      <alignment horizontal="right" vertical="center" wrapText="1"/>
    </xf>
    <xf numFmtId="0" fontId="15" fillId="0" borderId="7" xfId="0" applyFont="1" applyBorder="1" applyAlignment="1">
      <alignment horizontal="center" vertical="center" wrapText="1"/>
    </xf>
    <xf numFmtId="0" fontId="15" fillId="0" borderId="5" xfId="0" applyFont="1" applyBorder="1" applyAlignment="1">
      <alignment horizontal="right" vertical="center" wrapText="1"/>
    </xf>
    <xf numFmtId="0" fontId="0" fillId="0" borderId="0" xfId="0" applyAlignment="1">
      <alignment horizontal="center"/>
    </xf>
    <xf numFmtId="0" fontId="6" fillId="3" borderId="1" xfId="0" applyFont="1" applyFill="1" applyBorder="1" applyAlignment="1">
      <alignment vertical="top"/>
    </xf>
    <xf numFmtId="43" fontId="6" fillId="3" borderId="1" xfId="1" applyFont="1" applyFill="1" applyBorder="1" applyAlignment="1">
      <alignment vertical="top"/>
    </xf>
    <xf numFmtId="0" fontId="0" fillId="3" borderId="0" xfId="0" applyFill="1"/>
    <xf numFmtId="0" fontId="6" fillId="4" borderId="1" xfId="0" applyFont="1" applyFill="1" applyBorder="1" applyAlignment="1">
      <alignment vertical="top"/>
    </xf>
    <xf numFmtId="43" fontId="6" fillId="4" borderId="1" xfId="1" applyFont="1" applyFill="1" applyBorder="1" applyAlignment="1">
      <alignment vertical="top"/>
    </xf>
    <xf numFmtId="0" fontId="0" fillId="4" borderId="0" xfId="0" applyFill="1"/>
    <xf numFmtId="0" fontId="6" fillId="5" borderId="1" xfId="0" applyFont="1" applyFill="1" applyBorder="1" applyAlignment="1">
      <alignment vertical="top"/>
    </xf>
    <xf numFmtId="43" fontId="6" fillId="5" borderId="1" xfId="1" applyFont="1" applyFill="1" applyBorder="1" applyAlignment="1">
      <alignment vertical="top"/>
    </xf>
    <xf numFmtId="0" fontId="0" fillId="5" borderId="0" xfId="0" applyFill="1"/>
    <xf numFmtId="2" fontId="0" fillId="0" borderId="0" xfId="0" applyNumberFormat="1" applyAlignment="1">
      <alignment horizontal="center"/>
    </xf>
    <xf numFmtId="2" fontId="0" fillId="5"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3" borderId="0" xfId="0" applyFill="1" applyAlignment="1">
      <alignment horizontal="center"/>
    </xf>
    <xf numFmtId="2" fontId="0" fillId="3" borderId="0" xfId="0" applyNumberFormat="1" applyFill="1" applyAlignment="1">
      <alignment horizontal="center"/>
    </xf>
    <xf numFmtId="0" fontId="28" fillId="0" borderId="1" xfId="0" applyFont="1" applyBorder="1" applyAlignment="1">
      <alignment vertical="top"/>
    </xf>
    <xf numFmtId="0" fontId="6" fillId="0" borderId="1" xfId="0" applyFont="1" applyBorder="1" applyAlignment="1">
      <alignment horizontal="center" vertical="center"/>
    </xf>
    <xf numFmtId="43" fontId="6" fillId="0" borderId="1" xfId="1" applyFont="1" applyBorder="1" applyAlignment="1">
      <alignment horizontal="center" vertical="center"/>
    </xf>
    <xf numFmtId="0" fontId="0" fillId="0" borderId="0" xfId="0" applyAlignment="1">
      <alignment horizontal="center" vertical="center"/>
    </xf>
    <xf numFmtId="0" fontId="32" fillId="0" borderId="0" xfId="0" applyFont="1" applyAlignment="1">
      <alignment horizontal="left" vertical="top"/>
    </xf>
    <xf numFmtId="0" fontId="34" fillId="0" borderId="0" xfId="0" applyFont="1" applyAlignment="1">
      <alignment horizontal="left" vertical="top"/>
    </xf>
    <xf numFmtId="165" fontId="35" fillId="0" borderId="0" xfId="0" applyNumberFormat="1" applyFont="1" applyAlignment="1">
      <alignment horizontal="left" vertical="top"/>
    </xf>
    <xf numFmtId="0" fontId="35" fillId="0" borderId="0" xfId="0" applyFont="1" applyAlignment="1">
      <alignment horizontal="left" vertical="top"/>
    </xf>
    <xf numFmtId="166" fontId="36" fillId="0" borderId="0" xfId="0" applyNumberFormat="1" applyFont="1" applyAlignment="1">
      <alignment horizontal="left" vertical="top"/>
    </xf>
    <xf numFmtId="167" fontId="36" fillId="0" borderId="0" xfId="0" applyNumberFormat="1" applyFont="1" applyAlignment="1">
      <alignment horizontal="left" vertical="top"/>
    </xf>
    <xf numFmtId="166" fontId="34" fillId="0" borderId="0" xfId="0" applyNumberFormat="1" applyFont="1" applyAlignment="1">
      <alignment horizontal="left" vertical="top"/>
    </xf>
    <xf numFmtId="0" fontId="33" fillId="0" borderId="0" xfId="0" applyFont="1" applyAlignment="1">
      <alignment horizontal="left" vertical="top"/>
    </xf>
    <xf numFmtId="0" fontId="37" fillId="0" borderId="0" xfId="0" applyFont="1" applyAlignment="1">
      <alignment horizontal="left" vertical="top"/>
    </xf>
    <xf numFmtId="0" fontId="38" fillId="0" borderId="0" xfId="0" applyFont="1" applyAlignment="1">
      <alignment horizontal="left" vertical="top"/>
    </xf>
    <xf numFmtId="0" fontId="30" fillId="0" borderId="0" xfId="0" applyFont="1" applyAlignment="1">
      <alignment horizontal="left" vertical="top"/>
    </xf>
    <xf numFmtId="165" fontId="40" fillId="0" borderId="0" xfId="0" applyNumberFormat="1" applyFont="1" applyAlignment="1">
      <alignment horizontal="left" vertical="top"/>
    </xf>
    <xf numFmtId="0" fontId="41" fillId="0" borderId="0" xfId="0" applyFont="1" applyAlignment="1">
      <alignment horizontal="left" vertical="top"/>
    </xf>
    <xf numFmtId="166" fontId="41" fillId="0" borderId="0" xfId="0" applyNumberFormat="1" applyFont="1" applyAlignment="1">
      <alignment horizontal="left" vertical="top"/>
    </xf>
    <xf numFmtId="0" fontId="20" fillId="0" borderId="0" xfId="0" applyFont="1" applyAlignment="1">
      <alignment horizontal="left" vertical="top"/>
    </xf>
    <xf numFmtId="166" fontId="20" fillId="0" borderId="0" xfId="0" applyNumberFormat="1" applyFont="1" applyAlignment="1">
      <alignment horizontal="left" vertical="top"/>
    </xf>
    <xf numFmtId="0" fontId="42" fillId="0" borderId="0" xfId="0" applyFont="1" applyAlignment="1">
      <alignment horizontal="left" vertical="top"/>
    </xf>
    <xf numFmtId="165" fontId="43" fillId="0" borderId="0" xfId="0" applyNumberFormat="1" applyFont="1" applyAlignment="1">
      <alignment horizontal="left" vertical="top"/>
    </xf>
    <xf numFmtId="0" fontId="43" fillId="0" borderId="0" xfId="0" applyFont="1" applyAlignment="1">
      <alignment horizontal="left" vertical="top"/>
    </xf>
    <xf numFmtId="166" fontId="43" fillId="0" borderId="0" xfId="0" applyNumberFormat="1" applyFont="1" applyAlignment="1">
      <alignment horizontal="left" vertical="top"/>
    </xf>
    <xf numFmtId="166" fontId="45" fillId="0" borderId="0" xfId="0" applyNumberFormat="1" applyFont="1" applyAlignment="1">
      <alignment horizontal="left" vertical="top"/>
    </xf>
    <xf numFmtId="166" fontId="47" fillId="0" borderId="0" xfId="0" applyNumberFormat="1" applyFont="1" applyAlignment="1">
      <alignment horizontal="left" vertical="top"/>
    </xf>
    <xf numFmtId="0" fontId="46" fillId="0" borderId="0" xfId="0" applyFont="1" applyAlignment="1">
      <alignment horizontal="left" vertical="top"/>
    </xf>
    <xf numFmtId="166" fontId="46" fillId="0" borderId="0" xfId="0" applyNumberFormat="1" applyFont="1" applyAlignment="1">
      <alignment horizontal="left" vertical="top"/>
    </xf>
    <xf numFmtId="165" fontId="34" fillId="0" borderId="0" xfId="0" applyNumberFormat="1" applyFont="1" applyAlignment="1">
      <alignment horizontal="left" vertical="top"/>
    </xf>
    <xf numFmtId="166" fontId="35" fillId="0" borderId="0" xfId="0" applyNumberFormat="1" applyFont="1" applyAlignment="1">
      <alignment horizontal="left" vertical="top"/>
    </xf>
    <xf numFmtId="0" fontId="8" fillId="6" borderId="1" xfId="0" applyFont="1" applyFill="1" applyBorder="1" applyAlignment="1">
      <alignment vertical="top" wrapText="1"/>
    </xf>
    <xf numFmtId="43" fontId="0" fillId="0" borderId="0" xfId="1" applyFont="1"/>
    <xf numFmtId="0" fontId="5" fillId="5" borderId="1" xfId="0" applyFont="1" applyFill="1" applyBorder="1" applyAlignment="1">
      <alignment vertical="top"/>
    </xf>
    <xf numFmtId="0" fontId="48" fillId="0" borderId="0" xfId="0" applyFont="1"/>
    <xf numFmtId="0" fontId="5" fillId="4" borderId="1" xfId="0" applyFont="1" applyFill="1" applyBorder="1" applyAlignment="1">
      <alignment vertical="top"/>
    </xf>
    <xf numFmtId="0" fontId="5" fillId="3" borderId="1" xfId="0" applyFont="1" applyFill="1" applyBorder="1" applyAlignment="1">
      <alignment vertical="top"/>
    </xf>
    <xf numFmtId="0" fontId="32" fillId="0" borderId="0" xfId="0" applyFont="1" applyAlignment="1">
      <alignment horizontal="center" vertical="top"/>
    </xf>
    <xf numFmtId="0" fontId="32" fillId="0" borderId="0" xfId="0" applyFont="1" applyAlignment="1">
      <alignment horizontal="center" vertical="center"/>
    </xf>
    <xf numFmtId="10" fontId="41" fillId="0" borderId="0" xfId="0" applyNumberFormat="1" applyFont="1" applyAlignment="1">
      <alignment horizontal="center" vertical="center"/>
    </xf>
    <xf numFmtId="0" fontId="41" fillId="0" borderId="0" xfId="0" applyFont="1" applyAlignment="1">
      <alignment horizontal="center" vertical="center"/>
    </xf>
    <xf numFmtId="10" fontId="20" fillId="0" borderId="0" xfId="0" applyNumberFormat="1" applyFont="1" applyAlignment="1">
      <alignment horizontal="center" vertical="center"/>
    </xf>
    <xf numFmtId="0" fontId="35" fillId="0" borderId="0" xfId="0" applyFont="1" applyAlignment="1">
      <alignment horizontal="center" vertical="top"/>
    </xf>
    <xf numFmtId="10" fontId="35" fillId="0" borderId="0" xfId="0" applyNumberFormat="1" applyFont="1" applyAlignment="1">
      <alignment horizontal="center" vertical="top"/>
    </xf>
    <xf numFmtId="10" fontId="34" fillId="0" borderId="0" xfId="0" applyNumberFormat="1" applyFont="1" applyAlignment="1">
      <alignment horizontal="center" vertical="top"/>
    </xf>
    <xf numFmtId="0" fontId="49" fillId="0" borderId="0" xfId="0" applyFont="1" applyAlignment="1">
      <alignment horizontal="left" vertical="top"/>
    </xf>
    <xf numFmtId="0" fontId="54" fillId="0" borderId="0" xfId="0" applyFont="1" applyAlignment="1">
      <alignment horizontal="left" vertical="top"/>
    </xf>
    <xf numFmtId="43" fontId="48" fillId="5" borderId="0" xfId="1" applyFont="1" applyFill="1"/>
    <xf numFmtId="43" fontId="48" fillId="4" borderId="0" xfId="1" applyFont="1" applyFill="1"/>
    <xf numFmtId="43" fontId="48" fillId="3" borderId="0" xfId="1" applyFont="1" applyFill="1"/>
    <xf numFmtId="43" fontId="5" fillId="5" borderId="1" xfId="1" applyFont="1" applyFill="1" applyBorder="1" applyAlignment="1">
      <alignment vertical="top"/>
    </xf>
    <xf numFmtId="43" fontId="5" fillId="4" borderId="1" xfId="1" applyFont="1" applyFill="1" applyBorder="1" applyAlignment="1">
      <alignment vertical="top"/>
    </xf>
    <xf numFmtId="0" fontId="48" fillId="3" borderId="0" xfId="0" applyFont="1" applyFill="1"/>
    <xf numFmtId="0" fontId="55" fillId="7" borderId="12" xfId="5" applyFont="1" applyFill="1" applyBorder="1" applyAlignment="1">
      <alignment horizontal="center"/>
    </xf>
    <xf numFmtId="0" fontId="55" fillId="7" borderId="12" xfId="5" applyFont="1" applyFill="1" applyBorder="1" applyAlignment="1">
      <alignment horizontal="center" wrapText="1"/>
    </xf>
    <xf numFmtId="0" fontId="55" fillId="7" borderId="13" xfId="5" applyFont="1" applyFill="1" applyBorder="1" applyAlignment="1">
      <alignment horizontal="center"/>
    </xf>
    <xf numFmtId="0" fontId="55" fillId="7" borderId="13" xfId="5" applyFont="1" applyFill="1" applyBorder="1" applyAlignment="1">
      <alignment horizontal="center" wrapText="1"/>
    </xf>
    <xf numFmtId="0" fontId="57" fillId="0" borderId="14" xfId="2" applyFont="1" applyBorder="1"/>
    <xf numFmtId="0" fontId="57" fillId="0" borderId="15" xfId="2" applyFont="1" applyBorder="1"/>
    <xf numFmtId="164" fontId="57" fillId="0" borderId="15" xfId="6" applyFont="1" applyBorder="1"/>
    <xf numFmtId="164" fontId="57" fillId="0" borderId="16" xfId="6" applyFont="1" applyBorder="1"/>
    <xf numFmtId="164" fontId="57" fillId="0" borderId="17" xfId="2" applyNumberFormat="1" applyFont="1" applyBorder="1"/>
    <xf numFmtId="0" fontId="57" fillId="0" borderId="18" xfId="2" applyFont="1" applyBorder="1"/>
    <xf numFmtId="0" fontId="57" fillId="0" borderId="19" xfId="2" applyFont="1" applyBorder="1"/>
    <xf numFmtId="164" fontId="57" fillId="0" borderId="19" xfId="6" applyFont="1" applyBorder="1"/>
    <xf numFmtId="164" fontId="57" fillId="0" borderId="20" xfId="2" applyNumberFormat="1" applyFont="1" applyBorder="1"/>
    <xf numFmtId="164" fontId="57" fillId="0" borderId="21" xfId="6" applyFont="1" applyBorder="1"/>
    <xf numFmtId="0" fontId="55" fillId="3" borderId="18" xfId="2" applyFont="1" applyFill="1" applyBorder="1"/>
    <xf numFmtId="0" fontId="55" fillId="3" borderId="19" xfId="5" applyFont="1" applyFill="1" applyBorder="1" applyAlignment="1">
      <alignment wrapText="1"/>
    </xf>
    <xf numFmtId="164" fontId="55" fillId="3" borderId="19" xfId="2" applyNumberFormat="1" applyFont="1" applyFill="1" applyBorder="1"/>
    <xf numFmtId="164" fontId="55" fillId="3" borderId="22" xfId="2" applyNumberFormat="1" applyFont="1" applyFill="1" applyBorder="1"/>
    <xf numFmtId="0" fontId="55" fillId="3" borderId="19" xfId="2" applyFont="1" applyFill="1" applyBorder="1"/>
    <xf numFmtId="164" fontId="55" fillId="3" borderId="19" xfId="6" applyFont="1" applyFill="1" applyBorder="1"/>
    <xf numFmtId="164" fontId="55" fillId="3" borderId="22" xfId="6" applyFont="1" applyFill="1" applyBorder="1"/>
    <xf numFmtId="0" fontId="55" fillId="3" borderId="23" xfId="2" applyFont="1" applyFill="1" applyBorder="1"/>
    <xf numFmtId="0" fontId="55" fillId="3" borderId="24" xfId="2" applyFont="1" applyFill="1" applyBorder="1"/>
    <xf numFmtId="164" fontId="55" fillId="3" borderId="24" xfId="2" applyNumberFormat="1" applyFont="1" applyFill="1" applyBorder="1"/>
    <xf numFmtId="164" fontId="55" fillId="3" borderId="25" xfId="2" applyNumberFormat="1" applyFont="1" applyFill="1" applyBorder="1"/>
    <xf numFmtId="0" fontId="55" fillId="3" borderId="0" xfId="5" applyFont="1" applyFill="1"/>
    <xf numFmtId="0" fontId="56" fillId="3" borderId="0" xfId="5" applyFont="1" applyFill="1"/>
    <xf numFmtId="164" fontId="0" fillId="0" borderId="0" xfId="0" applyNumberFormat="1"/>
    <xf numFmtId="164" fontId="48" fillId="3" borderId="0" xfId="0" applyNumberFormat="1" applyFont="1" applyFill="1"/>
    <xf numFmtId="164" fontId="48" fillId="4" borderId="0" xfId="0" applyNumberFormat="1" applyFont="1" applyFill="1"/>
    <xf numFmtId="164" fontId="48" fillId="5" borderId="0" xfId="0" applyNumberFormat="1" applyFont="1" applyFill="1"/>
    <xf numFmtId="0" fontId="60" fillId="8" borderId="27" xfId="0" applyFont="1" applyFill="1" applyBorder="1" applyAlignment="1">
      <alignment horizontal="center" vertical="center" wrapText="1"/>
    </xf>
    <xf numFmtId="0" fontId="60" fillId="8" borderId="28" xfId="0" applyFont="1" applyFill="1" applyBorder="1" applyAlignment="1">
      <alignment horizontal="center" vertical="center" wrapText="1"/>
    </xf>
    <xf numFmtId="0" fontId="61" fillId="9" borderId="29" xfId="0" applyFont="1" applyFill="1" applyBorder="1" applyAlignment="1">
      <alignment horizontal="center"/>
    </xf>
    <xf numFmtId="0" fontId="61" fillId="10" borderId="30" xfId="0" applyFont="1" applyFill="1" applyBorder="1"/>
    <xf numFmtId="0" fontId="62" fillId="10" borderId="31" xfId="0" applyFont="1" applyFill="1" applyBorder="1"/>
    <xf numFmtId="43" fontId="63" fillId="0" borderId="32" xfId="1" applyFont="1" applyBorder="1"/>
    <xf numFmtId="0" fontId="61" fillId="10" borderId="33" xfId="0" applyFont="1" applyFill="1" applyBorder="1"/>
    <xf numFmtId="0" fontId="62" fillId="10" borderId="1" xfId="0" applyFont="1" applyFill="1" applyBorder="1"/>
    <xf numFmtId="43" fontId="63" fillId="0" borderId="34" xfId="1" applyFont="1" applyBorder="1"/>
    <xf numFmtId="43" fontId="64" fillId="0" borderId="34" xfId="1" applyFont="1" applyBorder="1"/>
    <xf numFmtId="43" fontId="63" fillId="0" borderId="1" xfId="1" applyFont="1" applyBorder="1"/>
    <xf numFmtId="0" fontId="61" fillId="10" borderId="1" xfId="0" applyFont="1" applyFill="1" applyBorder="1"/>
    <xf numFmtId="43" fontId="63" fillId="0" borderId="34" xfId="1" applyFont="1" applyBorder="1" applyAlignment="1">
      <alignment horizontal="right"/>
    </xf>
    <xf numFmtId="0" fontId="61" fillId="10" borderId="35" xfId="0" applyFont="1" applyFill="1" applyBorder="1"/>
    <xf numFmtId="0" fontId="62" fillId="10" borderId="36" xfId="0" applyFont="1" applyFill="1" applyBorder="1"/>
    <xf numFmtId="43" fontId="63" fillId="0" borderId="37" xfId="1" applyFont="1" applyBorder="1"/>
    <xf numFmtId="164" fontId="61" fillId="0" borderId="29" xfId="0" applyNumberFormat="1" applyFont="1" applyBorder="1"/>
    <xf numFmtId="0" fontId="65" fillId="0" borderId="0" xfId="0" applyFont="1"/>
    <xf numFmtId="10" fontId="0" fillId="0" borderId="0" xfId="0" applyNumberFormat="1"/>
    <xf numFmtId="10" fontId="13" fillId="0" borderId="0" xfId="0" applyNumberFormat="1" applyFont="1"/>
    <xf numFmtId="0" fontId="59" fillId="0" borderId="0" xfId="0" applyFont="1" applyAlignment="1">
      <alignment horizontal="center"/>
    </xf>
    <xf numFmtId="0" fontId="67" fillId="0" borderId="0" xfId="0" applyFont="1" applyAlignment="1">
      <alignment horizontal="center" vertical="top"/>
    </xf>
    <xf numFmtId="0" fontId="67" fillId="0" borderId="0" xfId="0" applyFont="1"/>
    <xf numFmtId="0" fontId="59" fillId="0" borderId="38" xfId="0" applyFont="1" applyBorder="1" applyAlignment="1">
      <alignment horizontal="center"/>
    </xf>
    <xf numFmtId="43" fontId="59" fillId="0" borderId="39" xfId="1" applyFont="1" applyBorder="1" applyAlignment="1">
      <alignment horizontal="center"/>
    </xf>
    <xf numFmtId="0" fontId="59" fillId="0" borderId="40" xfId="0" applyFont="1" applyBorder="1" applyAlignment="1">
      <alignment horizontal="center"/>
    </xf>
    <xf numFmtId="0" fontId="67" fillId="0" borderId="33" xfId="0" applyFont="1" applyBorder="1"/>
    <xf numFmtId="43" fontId="67" fillId="0" borderId="1" xfId="1" applyFont="1" applyBorder="1"/>
    <xf numFmtId="0" fontId="67" fillId="0" borderId="34" xfId="0" applyFont="1" applyBorder="1"/>
    <xf numFmtId="2" fontId="67" fillId="0" borderId="34" xfId="0" applyNumberFormat="1" applyFont="1" applyBorder="1" applyAlignment="1">
      <alignment horizontal="center"/>
    </xf>
    <xf numFmtId="43" fontId="67" fillId="0" borderId="0" xfId="0" applyNumberFormat="1" applyFont="1"/>
    <xf numFmtId="0" fontId="59" fillId="0" borderId="33" xfId="0" applyFont="1" applyBorder="1"/>
    <xf numFmtId="43" fontId="59" fillId="0" borderId="1" xfId="1" applyFont="1" applyBorder="1"/>
    <xf numFmtId="0" fontId="59" fillId="0" borderId="41" xfId="0" applyFont="1" applyBorder="1"/>
    <xf numFmtId="43" fontId="59" fillId="0" borderId="42" xfId="1" applyFont="1" applyBorder="1"/>
    <xf numFmtId="2" fontId="67" fillId="0" borderId="43" xfId="0" applyNumberFormat="1" applyFont="1" applyBorder="1" applyAlignment="1">
      <alignment horizontal="center"/>
    </xf>
    <xf numFmtId="43" fontId="67" fillId="0" borderId="0" xfId="1" applyFont="1"/>
    <xf numFmtId="0" fontId="51" fillId="0" borderId="0" xfId="0" applyFont="1"/>
    <xf numFmtId="43" fontId="51" fillId="0" borderId="0" xfId="1" applyFont="1"/>
    <xf numFmtId="0" fontId="70" fillId="0" borderId="0" xfId="0" applyFont="1" applyAlignment="1">
      <alignment horizontal="center" vertical="center"/>
    </xf>
    <xf numFmtId="0" fontId="48" fillId="12" borderId="44" xfId="0" applyFont="1" applyFill="1" applyBorder="1" applyAlignment="1">
      <alignment horizontal="center" vertical="center"/>
    </xf>
    <xf numFmtId="0" fontId="48" fillId="12" borderId="45" xfId="0" applyFont="1" applyFill="1" applyBorder="1" applyAlignment="1">
      <alignment horizontal="center" vertical="center"/>
    </xf>
    <xf numFmtId="0" fontId="4" fillId="13" borderId="13" xfId="0" applyFont="1" applyFill="1" applyBorder="1" applyAlignment="1">
      <alignment vertical="center"/>
    </xf>
    <xf numFmtId="4" fontId="69" fillId="13" borderId="46" xfId="0" applyNumberFormat="1" applyFont="1" applyFill="1" applyBorder="1" applyAlignment="1">
      <alignment horizontal="right" vertical="center"/>
    </xf>
    <xf numFmtId="0" fontId="4" fillId="0" borderId="13" xfId="0" applyFont="1" applyBorder="1" applyAlignment="1">
      <alignment vertical="center"/>
    </xf>
    <xf numFmtId="4" fontId="69" fillId="0" borderId="46" xfId="0" applyNumberFormat="1" applyFont="1" applyBorder="1" applyAlignment="1">
      <alignment horizontal="right" vertical="center"/>
    </xf>
    <xf numFmtId="4" fontId="4" fillId="13" borderId="46" xfId="0" applyNumberFormat="1" applyFont="1" applyFill="1" applyBorder="1" applyAlignment="1">
      <alignment horizontal="right" vertical="center"/>
    </xf>
    <xf numFmtId="4" fontId="4" fillId="0" borderId="46" xfId="0" applyNumberFormat="1" applyFont="1" applyBorder="1" applyAlignment="1">
      <alignment horizontal="right" vertical="center"/>
    </xf>
    <xf numFmtId="0" fontId="48" fillId="13" borderId="13" xfId="0" applyFont="1" applyFill="1" applyBorder="1" applyAlignment="1">
      <alignment vertical="center"/>
    </xf>
    <xf numFmtId="4" fontId="48" fillId="13" borderId="46" xfId="0" applyNumberFormat="1" applyFont="1" applyFill="1" applyBorder="1" applyAlignment="1">
      <alignment horizontal="right" vertical="center"/>
    </xf>
    <xf numFmtId="0" fontId="71" fillId="0" borderId="0" xfId="0" applyFont="1" applyAlignment="1">
      <alignment vertical="center"/>
    </xf>
    <xf numFmtId="0" fontId="72" fillId="0" borderId="0" xfId="0" applyFont="1" applyAlignment="1">
      <alignment horizontal="left" vertical="center" indent="4"/>
    </xf>
    <xf numFmtId="0" fontId="72" fillId="0" borderId="0" xfId="0" applyFont="1" applyAlignment="1">
      <alignment vertical="center"/>
    </xf>
    <xf numFmtId="0" fontId="4" fillId="0" borderId="0" xfId="0" applyFont="1"/>
    <xf numFmtId="2" fontId="0" fillId="0" borderId="0" xfId="0" applyNumberFormat="1"/>
    <xf numFmtId="4" fontId="48" fillId="13" borderId="46" xfId="0" applyNumberFormat="1" applyFont="1" applyFill="1" applyBorder="1" applyAlignment="1">
      <alignment horizontal="center" vertical="center"/>
    </xf>
    <xf numFmtId="0" fontId="77" fillId="0" borderId="0" xfId="5" applyFont="1"/>
    <xf numFmtId="0" fontId="77" fillId="7" borderId="12" xfId="5" applyFont="1" applyFill="1" applyBorder="1" applyAlignment="1">
      <alignment horizontal="center"/>
    </xf>
    <xf numFmtId="0" fontId="76" fillId="7" borderId="12" xfId="5" applyFont="1" applyFill="1" applyBorder="1" applyAlignment="1">
      <alignment horizontal="center"/>
    </xf>
    <xf numFmtId="0" fontId="77" fillId="7" borderId="47" xfId="5" applyFont="1" applyFill="1" applyBorder="1" applyAlignment="1">
      <alignment horizontal="center"/>
    </xf>
    <xf numFmtId="0" fontId="76" fillId="7" borderId="47" xfId="5" applyFont="1" applyFill="1" applyBorder="1" applyAlignment="1">
      <alignment horizontal="center"/>
    </xf>
    <xf numFmtId="0" fontId="76" fillId="7" borderId="47" xfId="5" applyFont="1" applyFill="1" applyBorder="1" applyAlignment="1">
      <alignment horizontal="center" wrapText="1"/>
    </xf>
    <xf numFmtId="0" fontId="15" fillId="0" borderId="14" xfId="2" applyFont="1" applyBorder="1"/>
    <xf numFmtId="0" fontId="15" fillId="0" borderId="15" xfId="2" applyFont="1" applyBorder="1"/>
    <xf numFmtId="164" fontId="15" fillId="0" borderId="15" xfId="2" applyNumberFormat="1" applyFont="1" applyBorder="1"/>
    <xf numFmtId="164" fontId="15" fillId="0" borderId="15" xfId="6" applyFont="1" applyBorder="1"/>
    <xf numFmtId="164" fontId="15" fillId="0" borderId="22" xfId="6" applyFont="1" applyBorder="1"/>
    <xf numFmtId="0" fontId="15" fillId="0" borderId="18" xfId="2" applyFont="1" applyBorder="1"/>
    <xf numFmtId="0" fontId="15" fillId="0" borderId="19" xfId="2" applyFont="1" applyBorder="1"/>
    <xf numFmtId="164" fontId="15" fillId="0" borderId="19" xfId="2" applyNumberFormat="1" applyFont="1" applyBorder="1"/>
    <xf numFmtId="164" fontId="15" fillId="0" borderId="19" xfId="6" applyFont="1" applyBorder="1"/>
    <xf numFmtId="43" fontId="15" fillId="0" borderId="0" xfId="1" applyFont="1"/>
    <xf numFmtId="0" fontId="15" fillId="0" borderId="23" xfId="2" applyFont="1" applyBorder="1"/>
    <xf numFmtId="0" fontId="76" fillId="0" borderId="24" xfId="5" applyFont="1" applyBorder="1" applyAlignment="1">
      <alignment wrapText="1"/>
    </xf>
    <xf numFmtId="164" fontId="76" fillId="0" borderId="24" xfId="2" applyNumberFormat="1" applyFont="1" applyBorder="1"/>
    <xf numFmtId="164" fontId="15" fillId="0" borderId="24" xfId="6" applyFont="1" applyBorder="1"/>
    <xf numFmtId="164" fontId="76" fillId="0" borderId="22" xfId="6" applyFont="1" applyBorder="1"/>
    <xf numFmtId="0" fontId="76" fillId="0" borderId="44" xfId="5" applyFont="1" applyBorder="1" applyAlignment="1">
      <alignment wrapText="1"/>
    </xf>
    <xf numFmtId="164" fontId="76" fillId="0" borderId="44" xfId="2" applyNumberFormat="1" applyFont="1" applyBorder="1"/>
    <xf numFmtId="0" fontId="15" fillId="0" borderId="48" xfId="2" applyFont="1" applyBorder="1"/>
    <xf numFmtId="0" fontId="76" fillId="0" borderId="21" xfId="5" applyFont="1" applyBorder="1" applyAlignment="1">
      <alignment wrapText="1"/>
    </xf>
    <xf numFmtId="164" fontId="76" fillId="0" borderId="21" xfId="2" applyNumberFormat="1" applyFont="1" applyBorder="1"/>
    <xf numFmtId="164" fontId="76" fillId="0" borderId="49" xfId="2" applyNumberFormat="1" applyFont="1" applyBorder="1"/>
    <xf numFmtId="164" fontId="76" fillId="0" borderId="20" xfId="2" applyNumberFormat="1" applyFont="1" applyBorder="1"/>
    <xf numFmtId="0" fontId="76" fillId="0" borderId="19" xfId="5" applyFont="1" applyBorder="1" applyAlignment="1">
      <alignment wrapText="1"/>
    </xf>
    <xf numFmtId="164" fontId="76" fillId="0" borderId="19" xfId="2" applyNumberFormat="1" applyFont="1" applyBorder="1"/>
    <xf numFmtId="164" fontId="76" fillId="0" borderId="50" xfId="2" applyNumberFormat="1" applyFont="1" applyBorder="1"/>
    <xf numFmtId="164" fontId="76" fillId="0" borderId="22" xfId="2" applyNumberFormat="1" applyFont="1" applyBorder="1"/>
    <xf numFmtId="0" fontId="15" fillId="5" borderId="18" xfId="2" applyFont="1" applyFill="1" applyBorder="1"/>
    <xf numFmtId="0" fontId="76" fillId="5" borderId="19" xfId="2" applyFont="1" applyFill="1" applyBorder="1"/>
    <xf numFmtId="164" fontId="76" fillId="5" borderId="19" xfId="2" applyNumberFormat="1" applyFont="1" applyFill="1" applyBorder="1"/>
    <xf numFmtId="164" fontId="76" fillId="5" borderId="50" xfId="2" applyNumberFormat="1" applyFont="1" applyFill="1" applyBorder="1"/>
    <xf numFmtId="0" fontId="15" fillId="14" borderId="23" xfId="2" applyFont="1" applyFill="1" applyBorder="1"/>
    <xf numFmtId="0" fontId="76" fillId="14" borderId="24" xfId="2" applyFont="1" applyFill="1" applyBorder="1"/>
    <xf numFmtId="43" fontId="76" fillId="14" borderId="24" xfId="8" applyFont="1" applyFill="1" applyBorder="1"/>
    <xf numFmtId="164" fontId="76" fillId="14" borderId="24" xfId="2" applyNumberFormat="1" applyFont="1" applyFill="1" applyBorder="1"/>
    <xf numFmtId="164" fontId="76" fillId="14" borderId="51" xfId="2" applyNumberFormat="1" applyFont="1" applyFill="1" applyBorder="1"/>
    <xf numFmtId="0" fontId="48" fillId="3" borderId="0" xfId="0" applyFont="1" applyFill="1" applyAlignment="1">
      <alignment horizontal="center"/>
    </xf>
    <xf numFmtId="0" fontId="0" fillId="15" borderId="0" xfId="0" applyFill="1"/>
    <xf numFmtId="0" fontId="48" fillId="15" borderId="0" xfId="0" applyFont="1" applyFill="1" applyAlignment="1">
      <alignment horizontal="center"/>
    </xf>
    <xf numFmtId="164" fontId="0" fillId="15" borderId="0" xfId="0" applyNumberFormat="1" applyFill="1"/>
    <xf numFmtId="10" fontId="15" fillId="5" borderId="0" xfId="7" applyNumberFormat="1" applyFont="1" applyFill="1"/>
    <xf numFmtId="10" fontId="15" fillId="14" borderId="0" xfId="7" applyNumberFormat="1" applyFont="1" applyFill="1"/>
    <xf numFmtId="0" fontId="80" fillId="8" borderId="56" xfId="0" applyFont="1" applyFill="1" applyBorder="1" applyAlignment="1">
      <alignment horizontal="center" vertical="center" wrapText="1"/>
    </xf>
    <xf numFmtId="0" fontId="80" fillId="8" borderId="44" xfId="0" applyFont="1" applyFill="1" applyBorder="1" applyAlignment="1">
      <alignment horizontal="center" vertical="center" wrapText="1"/>
    </xf>
    <xf numFmtId="0" fontId="78" fillId="8" borderId="45" xfId="0" applyFont="1" applyFill="1" applyBorder="1" applyAlignment="1">
      <alignment horizontal="center"/>
    </xf>
    <xf numFmtId="0" fontId="82" fillId="11" borderId="57" xfId="0" applyFont="1" applyFill="1" applyBorder="1"/>
    <xf numFmtId="0" fontId="83" fillId="11" borderId="58" xfId="0" applyFont="1" applyFill="1" applyBorder="1"/>
    <xf numFmtId="43" fontId="84" fillId="16" borderId="59" xfId="1" applyFont="1" applyFill="1" applyBorder="1" applyAlignment="1">
      <alignment horizontal="center"/>
    </xf>
    <xf numFmtId="0" fontId="82" fillId="11" borderId="60" xfId="0" applyFont="1" applyFill="1" applyBorder="1"/>
    <xf numFmtId="0" fontId="83" fillId="11" borderId="61" xfId="0" applyFont="1" applyFill="1" applyBorder="1"/>
    <xf numFmtId="0" fontId="82" fillId="11" borderId="61" xfId="0" applyFont="1" applyFill="1" applyBorder="1"/>
    <xf numFmtId="0" fontId="82" fillId="11" borderId="62" xfId="0" applyFont="1" applyFill="1" applyBorder="1"/>
    <xf numFmtId="0" fontId="83" fillId="11" borderId="63" xfId="0" applyFont="1" applyFill="1" applyBorder="1"/>
    <xf numFmtId="43" fontId="84" fillId="16" borderId="64" xfId="1" applyFont="1" applyFill="1" applyBorder="1" applyAlignment="1">
      <alignment horizontal="center"/>
    </xf>
    <xf numFmtId="0" fontId="84" fillId="0" borderId="56" xfId="0" applyFont="1" applyBorder="1"/>
    <xf numFmtId="0" fontId="82" fillId="11" borderId="56" xfId="0" applyFont="1" applyFill="1" applyBorder="1"/>
    <xf numFmtId="43" fontId="82" fillId="16" borderId="29" xfId="1" applyFont="1" applyFill="1" applyBorder="1" applyAlignment="1">
      <alignment horizontal="center"/>
    </xf>
    <xf numFmtId="0" fontId="86" fillId="0" borderId="0" xfId="0" applyFont="1" applyAlignment="1">
      <alignment horizontal="center" vertical="center"/>
    </xf>
    <xf numFmtId="0" fontId="48" fillId="12" borderId="44" xfId="0" applyFont="1" applyFill="1" applyBorder="1" applyAlignment="1">
      <alignment vertical="center"/>
    </xf>
    <xf numFmtId="0" fontId="48" fillId="12" borderId="45" xfId="0" applyFont="1" applyFill="1" applyBorder="1" applyAlignment="1">
      <alignment vertical="center"/>
    </xf>
    <xf numFmtId="0" fontId="69" fillId="13" borderId="46" xfId="0" applyFont="1" applyFill="1" applyBorder="1" applyAlignment="1">
      <alignment vertical="center"/>
    </xf>
    <xf numFmtId="0" fontId="4" fillId="13" borderId="46" xfId="0" applyFont="1" applyFill="1" applyBorder="1" applyAlignment="1">
      <alignment vertical="center"/>
    </xf>
    <xf numFmtId="4" fontId="69" fillId="0" borderId="46" xfId="0" applyNumberFormat="1" applyFont="1" applyBorder="1" applyAlignment="1">
      <alignment vertical="center"/>
    </xf>
    <xf numFmtId="4" fontId="4" fillId="0" borderId="46" xfId="0" applyNumberFormat="1" applyFont="1" applyBorder="1" applyAlignment="1">
      <alignment vertical="center"/>
    </xf>
    <xf numFmtId="0" fontId="4" fillId="13" borderId="46" xfId="0" applyFont="1" applyFill="1" applyBorder="1" applyAlignment="1">
      <alignment horizontal="center" vertical="center"/>
    </xf>
    <xf numFmtId="0" fontId="48" fillId="0" borderId="13" xfId="0" applyFont="1" applyBorder="1" applyAlignment="1">
      <alignment vertical="center"/>
    </xf>
    <xf numFmtId="0" fontId="69" fillId="0" borderId="46" xfId="0" applyFont="1" applyBorder="1" applyAlignment="1">
      <alignment vertical="center"/>
    </xf>
    <xf numFmtId="0" fontId="4" fillId="13" borderId="46" xfId="0" applyFont="1" applyFill="1" applyBorder="1" applyAlignment="1">
      <alignment horizontal="right" vertical="center"/>
    </xf>
    <xf numFmtId="0" fontId="69" fillId="0" borderId="46" xfId="0" applyFont="1" applyBorder="1"/>
    <xf numFmtId="0" fontId="4" fillId="0" borderId="46" xfId="0" applyFont="1" applyBorder="1" applyAlignment="1">
      <alignment horizontal="right" vertical="center"/>
    </xf>
    <xf numFmtId="4" fontId="4" fillId="13" borderId="46" xfId="0" applyNumberFormat="1" applyFont="1" applyFill="1" applyBorder="1" applyAlignment="1">
      <alignment vertical="center"/>
    </xf>
    <xf numFmtId="4" fontId="48" fillId="0" borderId="46" xfId="0" applyNumberFormat="1" applyFont="1" applyBorder="1" applyAlignment="1">
      <alignment horizontal="right" vertical="center"/>
    </xf>
    <xf numFmtId="0" fontId="87" fillId="17" borderId="46" xfId="3" applyFont="1" applyFill="1" applyBorder="1" applyAlignment="1">
      <alignment horizontal="center" wrapText="1"/>
    </xf>
    <xf numFmtId="2" fontId="87" fillId="17" borderId="13" xfId="9" applyNumberFormat="1" applyFont="1" applyFill="1" applyBorder="1" applyAlignment="1">
      <alignment horizontal="center" wrapText="1"/>
    </xf>
    <xf numFmtId="2" fontId="87" fillId="17" borderId="55" xfId="9" applyNumberFormat="1" applyFont="1" applyFill="1" applyBorder="1" applyAlignment="1">
      <alignment horizontal="center" wrapText="1"/>
    </xf>
    <xf numFmtId="0" fontId="88" fillId="0" borderId="0" xfId="0" applyFont="1"/>
    <xf numFmtId="0" fontId="89" fillId="0" borderId="45" xfId="3" applyFont="1" applyBorder="1"/>
    <xf numFmtId="2" fontId="87" fillId="0" borderId="44" xfId="9" applyNumberFormat="1" applyFont="1" applyBorder="1" applyAlignment="1">
      <alignment horizontal="center"/>
    </xf>
    <xf numFmtId="2" fontId="87" fillId="0" borderId="44" xfId="9" applyNumberFormat="1" applyFont="1" applyBorder="1" applyAlignment="1">
      <alignment horizontal="center" wrapText="1"/>
    </xf>
    <xf numFmtId="2" fontId="87" fillId="0" borderId="56" xfId="9" applyNumberFormat="1" applyFont="1" applyBorder="1" applyAlignment="1">
      <alignment horizontal="center" wrapText="1"/>
    </xf>
    <xf numFmtId="2" fontId="87" fillId="0" borderId="45" xfId="9" applyNumberFormat="1" applyFont="1" applyBorder="1" applyAlignment="1">
      <alignment horizontal="left"/>
    </xf>
    <xf numFmtId="43" fontId="87" fillId="0" borderId="44" xfId="1" applyFont="1" applyBorder="1"/>
    <xf numFmtId="10" fontId="87" fillId="0" borderId="56" xfId="3" applyNumberFormat="1" applyFont="1" applyBorder="1" applyAlignment="1">
      <alignment wrapText="1"/>
    </xf>
    <xf numFmtId="2" fontId="89" fillId="0" borderId="45" xfId="9" applyNumberFormat="1" applyFont="1" applyBorder="1"/>
    <xf numFmtId="39" fontId="89" fillId="0" borderId="44" xfId="9" applyNumberFormat="1" applyFont="1" applyBorder="1"/>
    <xf numFmtId="0" fontId="87" fillId="0" borderId="56" xfId="3" applyFont="1" applyBorder="1" applyAlignment="1">
      <alignment wrapText="1"/>
    </xf>
    <xf numFmtId="43" fontId="89" fillId="0" borderId="44" xfId="1" applyFont="1" applyBorder="1"/>
    <xf numFmtId="2" fontId="89" fillId="0" borderId="54" xfId="9" applyNumberFormat="1" applyFont="1" applyBorder="1"/>
    <xf numFmtId="39" fontId="89" fillId="0" borderId="12" xfId="9" applyNumberFormat="1" applyFont="1" applyBorder="1"/>
    <xf numFmtId="43" fontId="87" fillId="0" borderId="12" xfId="1" applyFont="1" applyBorder="1"/>
    <xf numFmtId="0" fontId="87" fillId="0" borderId="52" xfId="3" applyFont="1" applyBorder="1" applyAlignment="1">
      <alignment wrapText="1"/>
    </xf>
    <xf numFmtId="0" fontId="89" fillId="0" borderId="56" xfId="3" applyFont="1" applyBorder="1"/>
    <xf numFmtId="0" fontId="89" fillId="0" borderId="65" xfId="3" applyFont="1" applyBorder="1"/>
    <xf numFmtId="0" fontId="89" fillId="0" borderId="45" xfId="3" applyFont="1" applyBorder="1" applyAlignment="1">
      <alignment wrapText="1"/>
    </xf>
    <xf numFmtId="2" fontId="87" fillId="0" borderId="46" xfId="9" applyNumberFormat="1" applyFont="1" applyBorder="1"/>
    <xf numFmtId="39" fontId="87" fillId="0" borderId="13" xfId="9" applyNumberFormat="1" applyFont="1" applyBorder="1"/>
    <xf numFmtId="0" fontId="88" fillId="0" borderId="45" xfId="0" applyFont="1" applyBorder="1" applyAlignment="1">
      <alignment vertical="center" wrapText="1"/>
    </xf>
    <xf numFmtId="164" fontId="89" fillId="0" borderId="44" xfId="10" applyFont="1" applyBorder="1"/>
    <xf numFmtId="0" fontId="89" fillId="0" borderId="44" xfId="3" applyFont="1" applyBorder="1"/>
    <xf numFmtId="2" fontId="87" fillId="0" borderId="45" xfId="9" applyNumberFormat="1" applyFont="1" applyBorder="1"/>
    <xf numFmtId="39" fontId="87" fillId="0" borderId="44" xfId="9" applyNumberFormat="1" applyFont="1" applyBorder="1"/>
    <xf numFmtId="2" fontId="87" fillId="0" borderId="44" xfId="9" applyNumberFormat="1" applyFont="1" applyBorder="1"/>
    <xf numFmtId="0" fontId="89" fillId="0" borderId="56" xfId="3" applyFont="1" applyBorder="1" applyAlignment="1">
      <alignment wrapText="1"/>
    </xf>
    <xf numFmtId="2" fontId="89" fillId="0" borderId="44" xfId="9" applyNumberFormat="1" applyFont="1" applyBorder="1"/>
    <xf numFmtId="2" fontId="87" fillId="0" borderId="56" xfId="9" applyNumberFormat="1" applyFont="1" applyBorder="1" applyAlignment="1">
      <alignment wrapText="1"/>
    </xf>
    <xf numFmtId="2" fontId="89" fillId="0" borderId="45" xfId="9" applyNumberFormat="1" applyFont="1" applyBorder="1" applyAlignment="1">
      <alignment wrapText="1"/>
    </xf>
    <xf numFmtId="9" fontId="87" fillId="0" borderId="56" xfId="3" applyNumberFormat="1" applyFont="1" applyBorder="1" applyAlignment="1">
      <alignment wrapText="1"/>
    </xf>
    <xf numFmtId="2" fontId="87" fillId="0" borderId="54" xfId="9" applyNumberFormat="1" applyFont="1" applyBorder="1"/>
    <xf numFmtId="39" fontId="87" fillId="0" borderId="12" xfId="9" applyNumberFormat="1" applyFont="1" applyBorder="1"/>
    <xf numFmtId="9" fontId="87" fillId="0" borderId="52" xfId="3" applyNumberFormat="1" applyFont="1" applyBorder="1" applyAlignment="1">
      <alignment wrapText="1"/>
    </xf>
    <xf numFmtId="10" fontId="4" fillId="13" borderId="46" xfId="0" applyNumberFormat="1" applyFont="1" applyFill="1" applyBorder="1" applyAlignment="1">
      <alignment horizontal="right" vertical="center"/>
    </xf>
    <xf numFmtId="10" fontId="4" fillId="0" borderId="46" xfId="0" applyNumberFormat="1" applyFont="1" applyBorder="1" applyAlignment="1">
      <alignment horizontal="right" vertical="center"/>
    </xf>
    <xf numFmtId="10" fontId="48" fillId="13" borderId="46" xfId="0" applyNumberFormat="1" applyFont="1" applyFill="1" applyBorder="1" applyAlignment="1">
      <alignment horizontal="right" vertical="center"/>
    </xf>
    <xf numFmtId="0" fontId="91" fillId="0" borderId="0" xfId="2" applyFont="1"/>
    <xf numFmtId="0" fontId="15" fillId="0" borderId="0" xfId="2" applyFont="1"/>
    <xf numFmtId="0" fontId="9" fillId="0" borderId="0" xfId="2" applyFont="1"/>
    <xf numFmtId="0" fontId="92" fillId="0" borderId="0" xfId="2" applyFont="1" applyAlignment="1">
      <alignment horizontal="left"/>
    </xf>
    <xf numFmtId="0" fontId="93" fillId="0" borderId="0" xfId="2" applyFont="1" applyAlignment="1">
      <alignment horizontal="left"/>
    </xf>
    <xf numFmtId="0" fontId="94" fillId="0" borderId="0" xfId="2" applyFont="1" applyAlignment="1">
      <alignment horizontal="left"/>
    </xf>
    <xf numFmtId="0" fontId="90" fillId="17" borderId="38" xfId="2" applyFont="1" applyFill="1" applyBorder="1"/>
    <xf numFmtId="0" fontId="90" fillId="17" borderId="39" xfId="2" applyFont="1" applyFill="1" applyBorder="1" applyAlignment="1">
      <alignment horizontal="center" wrapText="1"/>
    </xf>
    <xf numFmtId="0" fontId="90" fillId="17" borderId="40" xfId="2" applyFont="1" applyFill="1" applyBorder="1" applyAlignment="1">
      <alignment horizontal="center" wrapText="1"/>
    </xf>
    <xf numFmtId="0" fontId="95" fillId="17" borderId="0" xfId="2" applyFont="1" applyFill="1"/>
    <xf numFmtId="0" fontId="91" fillId="18" borderId="33" xfId="2" applyFont="1" applyFill="1" applyBorder="1"/>
    <xf numFmtId="164" fontId="96" fillId="18" borderId="1" xfId="10" applyFont="1" applyFill="1" applyBorder="1" applyAlignment="1">
      <alignment horizontal="center"/>
    </xf>
    <xf numFmtId="10" fontId="96" fillId="18" borderId="34" xfId="10" applyNumberFormat="1" applyFont="1" applyFill="1" applyBorder="1" applyAlignment="1">
      <alignment horizontal="center"/>
    </xf>
    <xf numFmtId="0" fontId="92" fillId="18" borderId="0" xfId="2" applyFont="1" applyFill="1"/>
    <xf numFmtId="0" fontId="91" fillId="16" borderId="33" xfId="2" applyFont="1" applyFill="1" applyBorder="1"/>
    <xf numFmtId="164" fontId="96" fillId="16" borderId="1" xfId="10" applyFont="1" applyFill="1" applyBorder="1" applyAlignment="1">
      <alignment horizontal="center"/>
    </xf>
    <xf numFmtId="10" fontId="96" fillId="16" borderId="34" xfId="11" applyNumberFormat="1" applyFont="1" applyFill="1" applyBorder="1" applyAlignment="1">
      <alignment horizontal="center"/>
    </xf>
    <xf numFmtId="0" fontId="92" fillId="16" borderId="0" xfId="2" applyFont="1" applyFill="1"/>
    <xf numFmtId="0" fontId="96" fillId="18" borderId="33" xfId="2" applyFont="1" applyFill="1" applyBorder="1" applyAlignment="1">
      <alignment horizontal="left"/>
    </xf>
    <xf numFmtId="164" fontId="96" fillId="18" borderId="1" xfId="10" applyFont="1" applyFill="1" applyBorder="1" applyAlignment="1">
      <alignment horizontal="right"/>
    </xf>
    <xf numFmtId="10" fontId="96" fillId="18" borderId="34" xfId="11" applyNumberFormat="1" applyFont="1" applyFill="1" applyBorder="1" applyAlignment="1">
      <alignment horizontal="center"/>
    </xf>
    <xf numFmtId="0" fontId="96" fillId="16" borderId="33" xfId="2" applyFont="1" applyFill="1" applyBorder="1" applyAlignment="1">
      <alignment horizontal="left"/>
    </xf>
    <xf numFmtId="164" fontId="96" fillId="16" borderId="1" xfId="10" applyFont="1" applyFill="1" applyBorder="1" applyAlignment="1">
      <alignment horizontal="right"/>
    </xf>
    <xf numFmtId="10" fontId="96" fillId="0" borderId="34" xfId="11" applyNumberFormat="1" applyFont="1" applyBorder="1" applyAlignment="1">
      <alignment horizontal="center"/>
    </xf>
    <xf numFmtId="164" fontId="92" fillId="16" borderId="0" xfId="2" applyNumberFormat="1" applyFont="1" applyFill="1"/>
    <xf numFmtId="164" fontId="92" fillId="16" borderId="0" xfId="10" applyFont="1" applyFill="1"/>
    <xf numFmtId="164" fontId="92" fillId="18" borderId="0" xfId="10" applyFont="1" applyFill="1"/>
    <xf numFmtId="0" fontId="96" fillId="18" borderId="33" xfId="2" applyFont="1" applyFill="1" applyBorder="1"/>
    <xf numFmtId="0" fontId="96" fillId="16" borderId="33" xfId="2" applyFont="1" applyFill="1" applyBorder="1"/>
    <xf numFmtId="168" fontId="97" fillId="16" borderId="34" xfId="2" applyNumberFormat="1" applyFont="1" applyFill="1" applyBorder="1" applyAlignment="1" applyProtection="1">
      <alignment horizontal="right" vertical="top"/>
      <protection locked="0"/>
    </xf>
    <xf numFmtId="164" fontId="98" fillId="18" borderId="1" xfId="10" applyFont="1" applyFill="1" applyBorder="1" applyAlignment="1">
      <alignment horizontal="right"/>
    </xf>
    <xf numFmtId="10" fontId="91" fillId="18" borderId="34" xfId="11" applyNumberFormat="1" applyFont="1" applyFill="1" applyBorder="1" applyAlignment="1">
      <alignment horizontal="right"/>
    </xf>
    <xf numFmtId="0" fontId="99" fillId="18" borderId="0" xfId="2" applyFont="1" applyFill="1"/>
    <xf numFmtId="0" fontId="96" fillId="16" borderId="1" xfId="2" applyFont="1" applyFill="1" applyBorder="1"/>
    <xf numFmtId="10" fontId="96" fillId="16" borderId="34" xfId="10" applyNumberFormat="1" applyFont="1" applyFill="1" applyBorder="1" applyAlignment="1">
      <alignment horizontal="center"/>
    </xf>
    <xf numFmtId="43" fontId="92" fillId="18" borderId="0" xfId="2" applyNumberFormat="1" applyFont="1" applyFill="1"/>
    <xf numFmtId="0" fontId="91" fillId="16" borderId="33" xfId="2" applyFont="1" applyFill="1" applyBorder="1" applyAlignment="1">
      <alignment horizontal="left"/>
    </xf>
    <xf numFmtId="164" fontId="91" fillId="16" borderId="1" xfId="10" applyFont="1" applyFill="1" applyBorder="1" applyAlignment="1">
      <alignment horizontal="right"/>
    </xf>
    <xf numFmtId="10" fontId="91" fillId="16" borderId="34" xfId="11" applyNumberFormat="1" applyFont="1" applyFill="1" applyBorder="1" applyAlignment="1">
      <alignment horizontal="right"/>
    </xf>
    <xf numFmtId="39" fontId="91" fillId="18" borderId="1" xfId="10" applyNumberFormat="1" applyFont="1" applyFill="1" applyBorder="1" applyAlignment="1">
      <alignment horizontal="right"/>
    </xf>
    <xf numFmtId="10" fontId="91" fillId="18" borderId="34" xfId="11" applyNumberFormat="1" applyFont="1" applyFill="1" applyBorder="1" applyAlignment="1">
      <alignment horizontal="center"/>
    </xf>
    <xf numFmtId="39" fontId="96" fillId="16" borderId="1" xfId="10" applyNumberFormat="1" applyFont="1" applyFill="1" applyBorder="1" applyAlignment="1">
      <alignment horizontal="right"/>
    </xf>
    <xf numFmtId="39" fontId="96" fillId="18" borderId="1" xfId="10" applyNumberFormat="1" applyFont="1" applyFill="1" applyBorder="1" applyAlignment="1">
      <alignment horizontal="right"/>
    </xf>
    <xf numFmtId="0" fontId="91" fillId="18" borderId="41" xfId="2" applyFont="1" applyFill="1" applyBorder="1"/>
    <xf numFmtId="164" fontId="91" fillId="18" borderId="42" xfId="10" applyFont="1" applyFill="1" applyBorder="1"/>
    <xf numFmtId="10" fontId="91" fillId="18" borderId="43" xfId="11" applyNumberFormat="1" applyFont="1" applyFill="1" applyBorder="1" applyAlignment="1">
      <alignment horizontal="right"/>
    </xf>
    <xf numFmtId="4" fontId="100" fillId="18" borderId="0" xfId="2" applyNumberFormat="1" applyFont="1" applyFill="1"/>
    <xf numFmtId="0" fontId="101" fillId="0" borderId="0" xfId="2" applyFont="1"/>
    <xf numFmtId="164" fontId="102" fillId="0" borderId="0" xfId="10" applyFont="1" applyAlignment="1">
      <alignment horizontal="center"/>
    </xf>
    <xf numFmtId="164" fontId="103" fillId="0" borderId="0" xfId="10" applyFont="1" applyAlignment="1">
      <alignment horizontal="center"/>
    </xf>
    <xf numFmtId="0" fontId="104" fillId="0" borderId="0" xfId="2" applyFont="1" applyAlignment="1">
      <alignment horizontal="left"/>
    </xf>
    <xf numFmtId="0" fontId="105" fillId="0" borderId="0" xfId="2" applyFont="1" applyAlignment="1">
      <alignment horizontal="left"/>
    </xf>
    <xf numFmtId="39" fontId="106" fillId="0" borderId="0" xfId="10" applyNumberFormat="1" applyFont="1" applyAlignment="1">
      <alignment horizontal="right"/>
    </xf>
    <xf numFmtId="164" fontId="105" fillId="0" borderId="0" xfId="10" applyFont="1"/>
    <xf numFmtId="43" fontId="105" fillId="0" borderId="0" xfId="2" applyNumberFormat="1" applyFont="1"/>
    <xf numFmtId="0" fontId="105" fillId="0" borderId="0" xfId="2" applyFont="1"/>
    <xf numFmtId="0" fontId="104" fillId="0" borderId="0" xfId="2" applyFont="1"/>
    <xf numFmtId="39" fontId="107" fillId="0" borderId="0" xfId="10" applyNumberFormat="1" applyFont="1" applyAlignment="1">
      <alignment horizontal="right"/>
    </xf>
    <xf numFmtId="4" fontId="108" fillId="0" borderId="0" xfId="2" applyNumberFormat="1" applyFont="1"/>
    <xf numFmtId="0" fontId="77" fillId="0" borderId="0" xfId="2" applyFont="1"/>
    <xf numFmtId="164" fontId="101" fillId="0" borderId="0" xfId="10" applyFont="1"/>
    <xf numFmtId="0" fontId="77" fillId="0" borderId="0" xfId="2" applyFont="1" applyAlignment="1">
      <alignment horizontal="right"/>
    </xf>
    <xf numFmtId="0" fontId="77" fillId="0" borderId="0" xfId="2" applyFont="1" applyAlignment="1">
      <alignment horizontal="left"/>
    </xf>
    <xf numFmtId="43" fontId="15" fillId="0" borderId="0" xfId="2" applyNumberFormat="1" applyFont="1"/>
    <xf numFmtId="0" fontId="109" fillId="0" borderId="0" xfId="2" applyFont="1"/>
    <xf numFmtId="0" fontId="110" fillId="0" borderId="0" xfId="2" applyFont="1"/>
    <xf numFmtId="169" fontId="15" fillId="0" borderId="0" xfId="11" applyNumberFormat="1" applyFont="1"/>
    <xf numFmtId="0" fontId="111" fillId="0" borderId="0" xfId="2" applyFont="1"/>
    <xf numFmtId="0" fontId="9" fillId="0" borderId="0" xfId="12"/>
    <xf numFmtId="0" fontId="112" fillId="0" borderId="0" xfId="12" applyFont="1" applyAlignment="1">
      <alignment horizontal="right" vertical="top"/>
    </xf>
    <xf numFmtId="0" fontId="113" fillId="0" borderId="0" xfId="0" applyFont="1" applyAlignment="1">
      <alignment horizontal="right" vertical="top"/>
    </xf>
    <xf numFmtId="0" fontId="114" fillId="0" borderId="0" xfId="5" applyFont="1"/>
    <xf numFmtId="0" fontId="103" fillId="0" borderId="0" xfId="5" applyFont="1"/>
    <xf numFmtId="0" fontId="116" fillId="17" borderId="39" xfId="5" applyFont="1" applyFill="1" applyBorder="1" applyAlignment="1">
      <alignment horizontal="center" vertical="center" wrapText="1"/>
    </xf>
    <xf numFmtId="0" fontId="103" fillId="0" borderId="9" xfId="5" applyFont="1" applyBorder="1"/>
    <xf numFmtId="0" fontId="116" fillId="17" borderId="1" xfId="5" applyFont="1" applyFill="1" applyBorder="1" applyAlignment="1">
      <alignment horizontal="center" vertical="center"/>
    </xf>
    <xf numFmtId="0" fontId="116" fillId="17" borderId="1" xfId="5" applyFont="1" applyFill="1" applyBorder="1" applyAlignment="1">
      <alignment horizontal="center"/>
    </xf>
    <xf numFmtId="0" fontId="116" fillId="17" borderId="34" xfId="5" applyFont="1" applyFill="1" applyBorder="1" applyAlignment="1">
      <alignment horizontal="center" vertical="center"/>
    </xf>
    <xf numFmtId="0" fontId="103" fillId="0" borderId="0" xfId="5" applyFont="1" applyAlignment="1">
      <alignment horizontal="right"/>
    </xf>
    <xf numFmtId="0" fontId="103" fillId="0" borderId="11" xfId="5" applyFont="1" applyBorder="1" applyAlignment="1">
      <alignment horizontal="right"/>
    </xf>
    <xf numFmtId="0" fontId="110" fillId="0" borderId="0" xfId="12" applyFont="1"/>
    <xf numFmtId="0" fontId="110" fillId="0" borderId="33" xfId="12" applyFont="1" applyBorder="1"/>
    <xf numFmtId="0" fontId="110" fillId="0" borderId="1" xfId="12" applyFont="1" applyBorder="1"/>
    <xf numFmtId="164" fontId="110" fillId="0" borderId="1" xfId="12" applyNumberFormat="1" applyFont="1" applyBorder="1"/>
    <xf numFmtId="164" fontId="110" fillId="0" borderId="1" xfId="6" applyFont="1" applyBorder="1"/>
    <xf numFmtId="164" fontId="110" fillId="0" borderId="34" xfId="6" applyFont="1" applyBorder="1"/>
    <xf numFmtId="0" fontId="110" fillId="19" borderId="0" xfId="12" applyFont="1" applyFill="1"/>
    <xf numFmtId="164" fontId="110" fillId="0" borderId="0" xfId="12" applyNumberFormat="1" applyFont="1"/>
    <xf numFmtId="164" fontId="110" fillId="0" borderId="0" xfId="6" applyFont="1"/>
    <xf numFmtId="43" fontId="110" fillId="0" borderId="0" xfId="13" applyFont="1"/>
    <xf numFmtId="164" fontId="103" fillId="0" borderId="1" xfId="12" applyNumberFormat="1" applyFont="1" applyBorder="1"/>
    <xf numFmtId="170" fontId="117" fillId="0" borderId="0" xfId="12" applyNumberFormat="1" applyFont="1"/>
    <xf numFmtId="0" fontId="117" fillId="0" borderId="0" xfId="12" applyFont="1"/>
    <xf numFmtId="0" fontId="117" fillId="0" borderId="48" xfId="12" applyFont="1" applyBorder="1"/>
    <xf numFmtId="0" fontId="116" fillId="0" borderId="21" xfId="5" applyFont="1" applyBorder="1" applyAlignment="1">
      <alignment wrapText="1"/>
    </xf>
    <xf numFmtId="164" fontId="116" fillId="0" borderId="21" xfId="12" applyNumberFormat="1" applyFont="1" applyBorder="1"/>
    <xf numFmtId="164" fontId="116" fillId="0" borderId="49" xfId="12" applyNumberFormat="1" applyFont="1" applyBorder="1"/>
    <xf numFmtId="0" fontId="117" fillId="0" borderId="18" xfId="12" applyFont="1" applyBorder="1"/>
    <xf numFmtId="0" fontId="116" fillId="0" borderId="19" xfId="5" applyFont="1" applyBorder="1" applyAlignment="1">
      <alignment wrapText="1"/>
    </xf>
    <xf numFmtId="164" fontId="116" fillId="0" borderId="19" xfId="12" applyNumberFormat="1" applyFont="1" applyBorder="1"/>
    <xf numFmtId="164" fontId="116" fillId="0" borderId="50" xfId="12" applyNumberFormat="1" applyFont="1" applyBorder="1"/>
    <xf numFmtId="170" fontId="117" fillId="0" borderId="0" xfId="6" applyNumberFormat="1" applyFont="1"/>
    <xf numFmtId="0" fontId="103" fillId="0" borderId="0" xfId="12" applyFont="1"/>
    <xf numFmtId="0" fontId="76" fillId="0" borderId="0" xfId="12" applyFont="1"/>
    <xf numFmtId="43" fontId="76" fillId="0" borderId="0" xfId="12" applyNumberFormat="1" applyFont="1"/>
    <xf numFmtId="164" fontId="76" fillId="0" borderId="0" xfId="12" applyNumberFormat="1" applyFont="1"/>
    <xf numFmtId="164" fontId="9" fillId="0" borderId="0" xfId="12" applyNumberFormat="1"/>
    <xf numFmtId="0" fontId="15" fillId="0" borderId="0" xfId="12" applyFont="1"/>
    <xf numFmtId="164" fontId="15" fillId="0" borderId="0" xfId="12" applyNumberFormat="1" applyFont="1"/>
    <xf numFmtId="43" fontId="9" fillId="0" borderId="0" xfId="12" applyNumberFormat="1"/>
    <xf numFmtId="43" fontId="9" fillId="0" borderId="0" xfId="13" applyFont="1"/>
    <xf numFmtId="2" fontId="110" fillId="0" borderId="0" xfId="12" applyNumberFormat="1" applyFont="1"/>
    <xf numFmtId="2" fontId="9" fillId="0" borderId="0" xfId="12" applyNumberFormat="1"/>
    <xf numFmtId="0" fontId="122" fillId="17" borderId="44" xfId="0" applyFont="1" applyFill="1" applyBorder="1" applyAlignment="1">
      <alignment horizontal="center" vertical="center" wrapText="1"/>
    </xf>
    <xf numFmtId="43" fontId="122" fillId="17" borderId="44" xfId="1" applyFont="1" applyFill="1" applyBorder="1" applyAlignment="1">
      <alignment horizontal="center" vertical="center" wrapText="1"/>
    </xf>
    <xf numFmtId="0" fontId="124" fillId="0" borderId="58" xfId="0" applyFont="1" applyBorder="1" applyAlignment="1">
      <alignment horizontal="center"/>
    </xf>
    <xf numFmtId="0" fontId="125" fillId="0" borderId="57" xfId="0" applyFont="1" applyBorder="1"/>
    <xf numFmtId="43" fontId="126" fillId="0" borderId="58" xfId="1" applyFont="1" applyBorder="1"/>
    <xf numFmtId="0" fontId="124" fillId="17" borderId="61" xfId="0" applyFont="1" applyFill="1" applyBorder="1" applyAlignment="1">
      <alignment horizontal="center"/>
    </xf>
    <xf numFmtId="0" fontId="125" fillId="17" borderId="60" xfId="0" applyFont="1" applyFill="1" applyBorder="1"/>
    <xf numFmtId="43" fontId="126" fillId="17" borderId="58" xfId="1" applyFont="1" applyFill="1" applyBorder="1"/>
    <xf numFmtId="0" fontId="124" fillId="0" borderId="61" xfId="0" applyFont="1" applyBorder="1" applyAlignment="1">
      <alignment horizontal="center"/>
    </xf>
    <xf numFmtId="0" fontId="125" fillId="0" borderId="60" xfId="0" applyFont="1" applyBorder="1"/>
    <xf numFmtId="164" fontId="126" fillId="17" borderId="58" xfId="4" applyFont="1" applyFill="1" applyBorder="1"/>
    <xf numFmtId="0" fontId="124" fillId="0" borderId="63" xfId="0" applyFont="1" applyBorder="1" applyAlignment="1">
      <alignment horizontal="center"/>
    </xf>
    <xf numFmtId="0" fontId="129" fillId="0" borderId="53" xfId="0" applyFont="1" applyBorder="1" applyAlignment="1">
      <alignment horizontal="left"/>
    </xf>
    <xf numFmtId="43" fontId="130" fillId="0" borderId="0" xfId="1" applyFont="1" applyAlignment="1">
      <alignment horizontal="right"/>
    </xf>
    <xf numFmtId="0" fontId="131" fillId="0" borderId="0" xfId="0" applyFont="1" applyAlignment="1">
      <alignment horizontal="center" vertical="center" wrapText="1"/>
    </xf>
    <xf numFmtId="0" fontId="136" fillId="0" borderId="0" xfId="3" applyFont="1"/>
    <xf numFmtId="0" fontId="111" fillId="0" borderId="0" xfId="3" applyFont="1"/>
    <xf numFmtId="0" fontId="111" fillId="0" borderId="0" xfId="3" applyFont="1" applyAlignment="1">
      <alignment wrapText="1"/>
    </xf>
    <xf numFmtId="0" fontId="138" fillId="17" borderId="46" xfId="3" applyFont="1" applyFill="1" applyBorder="1" applyAlignment="1">
      <alignment horizontal="center" wrapText="1"/>
    </xf>
    <xf numFmtId="2" fontId="138" fillId="17" borderId="13" xfId="9" applyNumberFormat="1" applyFont="1" applyFill="1" applyBorder="1" applyAlignment="1">
      <alignment horizontal="center" wrapText="1"/>
    </xf>
    <xf numFmtId="2" fontId="138" fillId="17" borderId="55" xfId="9" applyNumberFormat="1" applyFont="1" applyFill="1" applyBorder="1" applyAlignment="1">
      <alignment horizontal="center" wrapText="1"/>
    </xf>
    <xf numFmtId="0" fontId="111" fillId="0" borderId="0" xfId="3" applyFont="1" applyAlignment="1">
      <alignment horizontal="center" wrapText="1"/>
    </xf>
    <xf numFmtId="0" fontId="111" fillId="0" borderId="45" xfId="3" applyFont="1" applyBorder="1"/>
    <xf numFmtId="2" fontId="139" fillId="0" borderId="44" xfId="9" applyNumberFormat="1" applyFont="1" applyBorder="1" applyAlignment="1">
      <alignment horizontal="center"/>
    </xf>
    <xf numFmtId="2" fontId="139" fillId="0" borderId="44" xfId="9" applyNumberFormat="1" applyFont="1" applyBorder="1" applyAlignment="1">
      <alignment horizontal="center" wrapText="1"/>
    </xf>
    <xf numFmtId="2" fontId="139" fillId="0" borderId="56" xfId="9" applyNumberFormat="1" applyFont="1" applyBorder="1" applyAlignment="1">
      <alignment horizontal="center" wrapText="1"/>
    </xf>
    <xf numFmtId="2" fontId="138" fillId="0" borderId="45" xfId="9" applyNumberFormat="1" applyFont="1" applyBorder="1" applyAlignment="1">
      <alignment horizontal="left"/>
    </xf>
    <xf numFmtId="43" fontId="138" fillId="0" borderId="44" xfId="1" applyFont="1" applyBorder="1"/>
    <xf numFmtId="10" fontId="138" fillId="0" borderId="56" xfId="3" applyNumberFormat="1" applyFont="1" applyBorder="1" applyAlignment="1">
      <alignment wrapText="1"/>
    </xf>
    <xf numFmtId="43" fontId="111" fillId="0" borderId="0" xfId="3" applyNumberFormat="1" applyFont="1"/>
    <xf numFmtId="2" fontId="140" fillId="0" borderId="45" xfId="9" applyNumberFormat="1" applyFont="1" applyBorder="1"/>
    <xf numFmtId="39" fontId="140" fillId="0" borderId="44" xfId="9" applyNumberFormat="1" applyFont="1" applyBorder="1"/>
    <xf numFmtId="0" fontId="138" fillId="0" borderId="56" xfId="3" applyFont="1" applyBorder="1" applyAlignment="1">
      <alignment wrapText="1"/>
    </xf>
    <xf numFmtId="171" fontId="111" fillId="0" borderId="0" xfId="3" applyNumberFormat="1" applyFont="1"/>
    <xf numFmtId="43" fontId="140" fillId="0" borderId="44" xfId="1" applyFont="1" applyBorder="1"/>
    <xf numFmtId="172" fontId="140" fillId="0" borderId="44" xfId="9" applyNumberFormat="1" applyFont="1" applyBorder="1"/>
    <xf numFmtId="173" fontId="111" fillId="0" borderId="0" xfId="3" applyNumberFormat="1" applyFont="1"/>
    <xf numFmtId="174" fontId="111" fillId="0" borderId="0" xfId="3" applyNumberFormat="1" applyFont="1"/>
    <xf numFmtId="2" fontId="140" fillId="0" borderId="54" xfId="9" applyNumberFormat="1" applyFont="1" applyBorder="1"/>
    <xf numFmtId="39" fontId="140" fillId="0" borderId="12" xfId="9" applyNumberFormat="1" applyFont="1" applyBorder="1"/>
    <xf numFmtId="43" fontId="138" fillId="0" borderId="12" xfId="1" applyFont="1" applyBorder="1"/>
    <xf numFmtId="0" fontId="138" fillId="0" borderId="52" xfId="3" applyFont="1" applyBorder="1" applyAlignment="1">
      <alignment wrapText="1"/>
    </xf>
    <xf numFmtId="0" fontId="140" fillId="0" borderId="56" xfId="3" applyFont="1" applyBorder="1"/>
    <xf numFmtId="0" fontId="140" fillId="0" borderId="65" xfId="3" applyFont="1" applyBorder="1"/>
    <xf numFmtId="0" fontId="140" fillId="0" borderId="45" xfId="3" applyFont="1" applyBorder="1" applyAlignment="1">
      <alignment wrapText="1"/>
    </xf>
    <xf numFmtId="2" fontId="138" fillId="0" borderId="46" xfId="9" applyNumberFormat="1" applyFont="1" applyBorder="1"/>
    <xf numFmtId="39" fontId="138" fillId="0" borderId="13" xfId="9" applyNumberFormat="1" applyFont="1" applyBorder="1"/>
    <xf numFmtId="0" fontId="141" fillId="0" borderId="45" xfId="0" applyFont="1" applyBorder="1" applyAlignment="1">
      <alignment vertical="center" wrapText="1"/>
    </xf>
    <xf numFmtId="164" fontId="140" fillId="0" borderId="44" xfId="10" applyFont="1" applyBorder="1"/>
    <xf numFmtId="0" fontId="140" fillId="0" borderId="44" xfId="3" applyFont="1" applyBorder="1"/>
    <xf numFmtId="2" fontId="138" fillId="0" borderId="45" xfId="9" applyNumberFormat="1" applyFont="1" applyBorder="1"/>
    <xf numFmtId="39" fontId="138" fillId="0" borderId="44" xfId="9" applyNumberFormat="1" applyFont="1" applyBorder="1"/>
    <xf numFmtId="2" fontId="138" fillId="0" borderId="44" xfId="9" applyNumberFormat="1" applyFont="1" applyBorder="1"/>
    <xf numFmtId="0" fontId="140" fillId="0" borderId="56" xfId="3" applyFont="1" applyBorder="1" applyAlignment="1">
      <alignment wrapText="1"/>
    </xf>
    <xf numFmtId="2" fontId="140" fillId="0" borderId="44" xfId="9" applyNumberFormat="1" applyFont="1" applyBorder="1"/>
    <xf numFmtId="2" fontId="138" fillId="0" borderId="56" xfId="9" applyNumberFormat="1" applyFont="1" applyBorder="1" applyAlignment="1">
      <alignment wrapText="1"/>
    </xf>
    <xf numFmtId="2" fontId="140" fillId="0" borderId="45" xfId="9" applyNumberFormat="1" applyFont="1" applyBorder="1" applyAlignment="1">
      <alignment wrapText="1"/>
    </xf>
    <xf numFmtId="175" fontId="111" fillId="0" borderId="0" xfId="3" applyNumberFormat="1" applyFont="1"/>
    <xf numFmtId="0" fontId="140" fillId="0" borderId="45" xfId="3" applyFont="1" applyBorder="1"/>
    <xf numFmtId="9" fontId="138" fillId="0" borderId="56" xfId="3" applyNumberFormat="1" applyFont="1" applyBorder="1" applyAlignment="1">
      <alignment wrapText="1"/>
    </xf>
    <xf numFmtId="2" fontId="138" fillId="0" borderId="54" xfId="9" applyNumberFormat="1" applyFont="1" applyBorder="1"/>
    <xf numFmtId="39" fontId="138" fillId="0" borderId="12" xfId="9" applyNumberFormat="1" applyFont="1" applyBorder="1"/>
    <xf numFmtId="9" fontId="138" fillId="0" borderId="52" xfId="3" applyNumberFormat="1" applyFont="1" applyBorder="1" applyAlignment="1">
      <alignment wrapText="1"/>
    </xf>
    <xf numFmtId="0" fontId="15" fillId="0" borderId="0" xfId="3" applyFont="1" applyAlignment="1">
      <alignment horizontal="right"/>
    </xf>
    <xf numFmtId="176" fontId="15" fillId="0" borderId="0" xfId="1" applyNumberFormat="1" applyFont="1"/>
    <xf numFmtId="43" fontId="76" fillId="0" borderId="0" xfId="1" applyFont="1"/>
    <xf numFmtId="0" fontId="15" fillId="0" borderId="0" xfId="3" applyFont="1"/>
    <xf numFmtId="43" fontId="15" fillId="0" borderId="0" xfId="3" applyNumberFormat="1" applyFont="1"/>
    <xf numFmtId="43" fontId="15" fillId="0" borderId="0" xfId="1" applyFont="1" applyAlignment="1">
      <alignment wrapText="1"/>
    </xf>
    <xf numFmtId="164" fontId="15" fillId="0" borderId="0" xfId="3" applyNumberFormat="1" applyFont="1"/>
    <xf numFmtId="0" fontId="76" fillId="0" borderId="0" xfId="3" applyFont="1"/>
    <xf numFmtId="177" fontId="15" fillId="0" borderId="0" xfId="3" applyNumberFormat="1" applyFont="1"/>
    <xf numFmtId="2" fontId="15" fillId="0" borderId="0" xfId="3" applyNumberFormat="1" applyFont="1"/>
    <xf numFmtId="176" fontId="76" fillId="0" borderId="0" xfId="1" applyNumberFormat="1" applyFont="1"/>
    <xf numFmtId="178" fontId="15" fillId="0" borderId="0" xfId="1" applyNumberFormat="1" applyFont="1"/>
    <xf numFmtId="179" fontId="15" fillId="0" borderId="0" xfId="1" applyNumberFormat="1" applyFont="1"/>
    <xf numFmtId="43" fontId="9" fillId="0" borderId="0" xfId="1" applyFont="1"/>
    <xf numFmtId="164" fontId="76" fillId="0" borderId="0" xfId="3" applyNumberFormat="1" applyFont="1"/>
    <xf numFmtId="164" fontId="76" fillId="0" borderId="0" xfId="3" applyNumberFormat="1" applyFont="1" applyAlignment="1">
      <alignment wrapText="1"/>
    </xf>
    <xf numFmtId="0" fontId="3" fillId="0" borderId="0" xfId="3" applyAlignment="1">
      <alignment wrapText="1"/>
    </xf>
    <xf numFmtId="43" fontId="102" fillId="0" borderId="0" xfId="1" applyFont="1"/>
    <xf numFmtId="43" fontId="9" fillId="19" borderId="0" xfId="1" applyFont="1" applyFill="1"/>
    <xf numFmtId="164" fontId="102" fillId="0" borderId="0" xfId="3" applyNumberFormat="1" applyFont="1"/>
    <xf numFmtId="164" fontId="3" fillId="0" borderId="0" xfId="3" applyNumberFormat="1"/>
    <xf numFmtId="0" fontId="142" fillId="0" borderId="0" xfId="0" applyFont="1" applyAlignment="1">
      <alignment horizontal="center" vertical="center"/>
    </xf>
    <xf numFmtId="0" fontId="144" fillId="12" borderId="44" xfId="0" applyFont="1" applyFill="1" applyBorder="1" applyAlignment="1">
      <alignment horizontal="center" vertical="center"/>
    </xf>
    <xf numFmtId="0" fontId="144" fillId="12" borderId="45" xfId="0" applyFont="1" applyFill="1" applyBorder="1" applyAlignment="1">
      <alignment horizontal="center" vertical="center"/>
    </xf>
    <xf numFmtId="0" fontId="146" fillId="20" borderId="38" xfId="0" applyFont="1" applyFill="1" applyBorder="1" applyAlignment="1">
      <alignment vertical="center" wrapText="1"/>
    </xf>
    <xf numFmtId="0" fontId="146" fillId="20" borderId="39" xfId="0" applyFont="1" applyFill="1" applyBorder="1" applyAlignment="1">
      <alignment vertical="center" wrapText="1"/>
    </xf>
    <xf numFmtId="0" fontId="146" fillId="20" borderId="39" xfId="0" applyFont="1" applyFill="1" applyBorder="1" applyAlignment="1">
      <alignment horizontal="center" vertical="center" wrapText="1"/>
    </xf>
    <xf numFmtId="0" fontId="83" fillId="21" borderId="33" xfId="0" applyFont="1" applyFill="1" applyBorder="1" applyAlignment="1">
      <alignment vertical="center" wrapText="1"/>
    </xf>
    <xf numFmtId="0" fontId="83" fillId="21" borderId="1" xfId="0" applyFont="1" applyFill="1" applyBorder="1" applyAlignment="1">
      <alignment vertical="center" wrapText="1"/>
    </xf>
    <xf numFmtId="4" fontId="83" fillId="21" borderId="1" xfId="0" applyNumberFormat="1" applyFont="1" applyFill="1" applyBorder="1" applyAlignment="1">
      <alignment horizontal="center" vertical="center" wrapText="1"/>
    </xf>
    <xf numFmtId="0" fontId="83" fillId="22" borderId="33" xfId="0" applyFont="1" applyFill="1" applyBorder="1" applyAlignment="1">
      <alignment vertical="center" wrapText="1"/>
    </xf>
    <xf numFmtId="0" fontId="148" fillId="22" borderId="1" xfId="0" applyFont="1" applyFill="1" applyBorder="1" applyAlignment="1">
      <alignment vertical="center" wrapText="1"/>
    </xf>
    <xf numFmtId="4" fontId="148" fillId="22" borderId="1" xfId="0" applyNumberFormat="1" applyFont="1" applyFill="1" applyBorder="1" applyAlignment="1">
      <alignment horizontal="center" vertical="center" wrapText="1"/>
    </xf>
    <xf numFmtId="4" fontId="149" fillId="22" borderId="1" xfId="0" applyNumberFormat="1" applyFont="1" applyFill="1" applyBorder="1" applyAlignment="1">
      <alignment horizontal="center" vertical="center" wrapText="1"/>
    </xf>
    <xf numFmtId="0" fontId="83" fillId="13" borderId="33" xfId="0" applyFont="1" applyFill="1" applyBorder="1" applyAlignment="1">
      <alignment vertical="center" wrapText="1"/>
    </xf>
    <xf numFmtId="0" fontId="83" fillId="13" borderId="1" xfId="0" applyFont="1" applyFill="1" applyBorder="1" applyAlignment="1">
      <alignment vertical="center" wrapText="1"/>
    </xf>
    <xf numFmtId="0" fontId="83" fillId="21" borderId="41" xfId="0" applyFont="1" applyFill="1" applyBorder="1" applyAlignment="1">
      <alignment vertical="center" wrapText="1"/>
    </xf>
    <xf numFmtId="0" fontId="83" fillId="21" borderId="42" xfId="0" applyFont="1" applyFill="1" applyBorder="1" applyAlignment="1">
      <alignment vertical="center" wrapText="1"/>
    </xf>
    <xf numFmtId="4" fontId="83" fillId="21" borderId="42" xfId="0" applyNumberFormat="1" applyFont="1" applyFill="1" applyBorder="1" applyAlignment="1">
      <alignment horizontal="center" vertical="center" wrapText="1"/>
    </xf>
    <xf numFmtId="164" fontId="128" fillId="17" borderId="0" xfId="0" applyNumberFormat="1" applyFont="1" applyFill="1"/>
    <xf numFmtId="0" fontId="150" fillId="0" borderId="0" xfId="0" applyFont="1" applyAlignment="1">
      <alignment vertical="center"/>
    </xf>
    <xf numFmtId="0" fontId="151" fillId="0" borderId="0" xfId="0" applyFont="1" applyAlignment="1">
      <alignment vertical="center"/>
    </xf>
    <xf numFmtId="0" fontId="153" fillId="0" borderId="0" xfId="0" applyFont="1" applyAlignment="1">
      <alignment vertical="center"/>
    </xf>
    <xf numFmtId="0" fontId="154" fillId="0" borderId="0" xfId="0" applyFont="1"/>
    <xf numFmtId="0" fontId="155" fillId="0" borderId="0" xfId="0" applyFont="1" applyAlignment="1">
      <alignment vertical="center"/>
    </xf>
    <xf numFmtId="0" fontId="156" fillId="0" borderId="0" xfId="0" applyFont="1" applyAlignment="1">
      <alignment horizontal="left" vertical="center" indent="3"/>
    </xf>
    <xf numFmtId="4" fontId="0" fillId="0" borderId="0" xfId="0" applyNumberFormat="1" applyAlignment="1">
      <alignment horizontal="center"/>
    </xf>
    <xf numFmtId="4" fontId="4" fillId="13" borderId="46" xfId="0" applyNumberFormat="1" applyFont="1" applyFill="1" applyBorder="1" applyAlignment="1">
      <alignment horizontal="center" vertical="center"/>
    </xf>
    <xf numFmtId="4" fontId="69" fillId="0" borderId="46" xfId="0" applyNumberFormat="1" applyFont="1" applyBorder="1" applyAlignment="1">
      <alignment horizontal="center" vertical="center"/>
    </xf>
    <xf numFmtId="43" fontId="48" fillId="0" borderId="0" xfId="0" applyNumberFormat="1" applyFont="1"/>
    <xf numFmtId="4" fontId="69" fillId="13" borderId="46" xfId="0" applyNumberFormat="1" applyFont="1" applyFill="1" applyBorder="1" applyAlignment="1">
      <alignment horizontal="center" vertical="center"/>
    </xf>
    <xf numFmtId="0" fontId="146" fillId="20" borderId="66" xfId="0" applyFont="1" applyFill="1" applyBorder="1" applyAlignment="1">
      <alignment horizontal="center" vertical="center" wrapText="1"/>
    </xf>
    <xf numFmtId="2" fontId="48" fillId="0" borderId="0" xfId="0" applyNumberFormat="1" applyFont="1" applyAlignment="1">
      <alignment horizontal="center"/>
    </xf>
    <xf numFmtId="164" fontId="117" fillId="0" borderId="0" xfId="12" applyNumberFormat="1" applyFont="1"/>
    <xf numFmtId="0" fontId="116" fillId="17" borderId="0" xfId="5" applyFont="1" applyFill="1" applyAlignment="1">
      <alignment horizontal="center" vertical="center"/>
    </xf>
    <xf numFmtId="180" fontId="116" fillId="17" borderId="0" xfId="5" applyNumberFormat="1" applyFont="1" applyFill="1" applyAlignment="1">
      <alignment horizontal="center" vertical="center"/>
    </xf>
    <xf numFmtId="2" fontId="94" fillId="0" borderId="0" xfId="5" applyNumberFormat="1" applyFont="1"/>
    <xf numFmtId="0" fontId="110" fillId="0" borderId="35" xfId="12" applyFont="1" applyBorder="1"/>
    <xf numFmtId="0" fontId="110" fillId="0" borderId="36" xfId="12" applyFont="1" applyBorder="1"/>
    <xf numFmtId="164" fontId="110" fillId="0" borderId="36" xfId="12" applyNumberFormat="1" applyFont="1" applyBorder="1"/>
    <xf numFmtId="164" fontId="110" fillId="0" borderId="36" xfId="6" applyFont="1" applyBorder="1"/>
    <xf numFmtId="164" fontId="110" fillId="0" borderId="37" xfId="6" applyFont="1" applyBorder="1"/>
    <xf numFmtId="2" fontId="94" fillId="0" borderId="1" xfId="5" applyNumberFormat="1" applyFont="1" applyBorder="1"/>
    <xf numFmtId="164" fontId="103" fillId="0" borderId="1" xfId="6" applyFont="1" applyBorder="1"/>
    <xf numFmtId="43" fontId="126" fillId="0" borderId="58" xfId="1" applyFont="1" applyBorder="1" applyAlignment="1">
      <alignment horizontal="center"/>
    </xf>
    <xf numFmtId="181" fontId="0" fillId="0" borderId="0" xfId="0" applyNumberFormat="1" applyAlignment="1">
      <alignment horizontal="center"/>
    </xf>
    <xf numFmtId="0" fontId="125" fillId="0" borderId="62" xfId="0" applyFont="1" applyBorder="1"/>
    <xf numFmtId="43" fontId="126" fillId="0" borderId="47" xfId="1" applyFont="1" applyBorder="1"/>
    <xf numFmtId="0" fontId="127" fillId="17" borderId="0" xfId="0" applyFont="1" applyFill="1" applyAlignment="1">
      <alignment horizontal="center"/>
    </xf>
    <xf numFmtId="0" fontId="127" fillId="17" borderId="0" xfId="0" applyFont="1" applyFill="1"/>
    <xf numFmtId="164" fontId="128" fillId="17" borderId="1" xfId="0" applyNumberFormat="1" applyFont="1" applyFill="1" applyBorder="1"/>
    <xf numFmtId="0" fontId="128" fillId="17" borderId="1" xfId="0" applyFont="1" applyFill="1" applyBorder="1" applyAlignment="1">
      <alignment horizontal="center"/>
    </xf>
    <xf numFmtId="43" fontId="157" fillId="0" borderId="1" xfId="1" applyFont="1" applyBorder="1"/>
    <xf numFmtId="181" fontId="48" fillId="0" borderId="1" xfId="0" applyNumberFormat="1" applyFont="1" applyBorder="1" applyAlignment="1">
      <alignment horizontal="center"/>
    </xf>
    <xf numFmtId="0" fontId="13" fillId="0" borderId="0" xfId="0" applyFont="1" applyAlignment="1">
      <alignment horizontal="center"/>
    </xf>
    <xf numFmtId="0" fontId="0" fillId="0" borderId="0" xfId="0" applyAlignment="1">
      <alignment horizontal="center"/>
    </xf>
    <xf numFmtId="0" fontId="145" fillId="0" borderId="0" xfId="0" applyFont="1" applyAlignment="1">
      <alignment horizontal="center" vertical="center"/>
    </xf>
    <xf numFmtId="0" fontId="90" fillId="0" borderId="0" xfId="2" applyFont="1" applyAlignment="1">
      <alignment horizontal="center"/>
    </xf>
    <xf numFmtId="0" fontId="91" fillId="0" borderId="0" xfId="2" applyFont="1" applyAlignment="1">
      <alignment horizontal="center"/>
    </xf>
    <xf numFmtId="0" fontId="103" fillId="0" borderId="1" xfId="5" applyFont="1" applyBorder="1" applyAlignment="1">
      <alignment horizontal="left" wrapText="1"/>
    </xf>
    <xf numFmtId="0" fontId="112" fillId="0" borderId="0" xfId="12" applyFont="1" applyAlignment="1">
      <alignment horizontal="right" vertical="top"/>
    </xf>
    <xf numFmtId="0" fontId="113" fillId="0" borderId="0" xfId="0" applyFont="1" applyAlignment="1">
      <alignment horizontal="right" vertical="top"/>
    </xf>
    <xf numFmtId="0" fontId="90" fillId="0" borderId="0" xfId="5" applyFont="1" applyAlignment="1">
      <alignment horizontal="center"/>
    </xf>
    <xf numFmtId="0" fontId="115" fillId="0" borderId="0" xfId="5" applyFont="1" applyAlignment="1">
      <alignment horizontal="center"/>
    </xf>
    <xf numFmtId="0" fontId="105" fillId="17" borderId="38" xfId="5" applyFont="1" applyFill="1" applyBorder="1" applyAlignment="1">
      <alignment horizontal="center" vertical="center"/>
    </xf>
    <xf numFmtId="0" fontId="105" fillId="17" borderId="33" xfId="5" applyFont="1" applyFill="1" applyBorder="1" applyAlignment="1">
      <alignment horizontal="center" vertical="center"/>
    </xf>
    <xf numFmtId="0" fontId="116" fillId="17" borderId="39" xfId="5" applyFont="1" applyFill="1" applyBorder="1" applyAlignment="1">
      <alignment horizontal="center" vertical="center"/>
    </xf>
    <xf numFmtId="0" fontId="116" fillId="17" borderId="1" xfId="5" applyFont="1" applyFill="1" applyBorder="1" applyAlignment="1">
      <alignment horizontal="center" vertical="center"/>
    </xf>
    <xf numFmtId="0" fontId="116" fillId="17" borderId="39" xfId="5" applyFont="1" applyFill="1" applyBorder="1" applyAlignment="1">
      <alignment horizontal="center" vertical="center" wrapText="1"/>
    </xf>
    <xf numFmtId="0" fontId="116" fillId="17" borderId="1" xfId="5" applyFont="1" applyFill="1" applyBorder="1" applyAlignment="1">
      <alignment horizontal="center" vertical="center" wrapText="1"/>
    </xf>
    <xf numFmtId="0" fontId="116" fillId="17" borderId="40" xfId="5" applyFont="1" applyFill="1" applyBorder="1" applyAlignment="1">
      <alignment horizontal="center" vertical="center"/>
    </xf>
    <xf numFmtId="0" fontId="116" fillId="17" borderId="34" xfId="5" applyFont="1" applyFill="1" applyBorder="1" applyAlignment="1">
      <alignment horizontal="center" vertical="center"/>
    </xf>
    <xf numFmtId="0" fontId="133" fillId="0" borderId="0" xfId="0" applyFont="1" applyAlignment="1">
      <alignment horizontal="center" vertical="center" wrapText="1"/>
    </xf>
    <xf numFmtId="0" fontId="134" fillId="0" borderId="0" xfId="0" applyFont="1" applyAlignment="1">
      <alignment horizontal="center" vertical="center"/>
    </xf>
    <xf numFmtId="0" fontId="135" fillId="0" borderId="0" xfId="3" applyFont="1" applyAlignment="1">
      <alignment horizontal="center"/>
    </xf>
    <xf numFmtId="0" fontId="137" fillId="0" borderId="0" xfId="3" applyFont="1" applyAlignment="1">
      <alignment horizontal="center" wrapText="1"/>
    </xf>
    <xf numFmtId="0" fontId="114" fillId="0" borderId="0" xfId="3" applyFont="1" applyAlignment="1">
      <alignment horizontal="center"/>
    </xf>
    <xf numFmtId="0" fontId="143" fillId="0" borderId="0" xfId="0" applyFont="1" applyAlignment="1">
      <alignment horizontal="center" vertical="center"/>
    </xf>
    <xf numFmtId="0" fontId="10" fillId="0" borderId="0" xfId="0" applyFont="1" applyAlignment="1">
      <alignment horizontal="center" vertical="center"/>
    </xf>
    <xf numFmtId="0" fontId="142" fillId="0" borderId="26" xfId="0" applyFont="1" applyBorder="1" applyAlignment="1">
      <alignment horizontal="center" vertical="center"/>
    </xf>
    <xf numFmtId="0" fontId="132" fillId="0" borderId="0" xfId="0" applyFont="1" applyAlignment="1">
      <alignment horizontal="left" vertical="center" wrapText="1"/>
    </xf>
    <xf numFmtId="0" fontId="128" fillId="17" borderId="1" xfId="0" applyFont="1" applyFill="1" applyBorder="1" applyAlignment="1">
      <alignment horizontal="center"/>
    </xf>
    <xf numFmtId="0" fontId="118" fillId="0" borderId="0" xfId="0" applyFont="1" applyAlignment="1">
      <alignment horizontal="center"/>
    </xf>
    <xf numFmtId="0" fontId="119" fillId="0" borderId="0" xfId="0" applyFont="1" applyAlignment="1">
      <alignment horizontal="center"/>
    </xf>
    <xf numFmtId="0" fontId="120" fillId="0" borderId="0" xfId="0" applyFont="1" applyAlignment="1">
      <alignment horizontal="center" wrapText="1"/>
    </xf>
    <xf numFmtId="0" fontId="121" fillId="0" borderId="0" xfId="0" applyFont="1" applyAlignment="1">
      <alignment horizontal="center"/>
    </xf>
    <xf numFmtId="0" fontId="70" fillId="0" borderId="0" xfId="0" applyFont="1" applyAlignment="1">
      <alignment horizontal="center" vertical="center"/>
    </xf>
    <xf numFmtId="0" fontId="59" fillId="0" borderId="0" xfId="0" applyFont="1" applyAlignment="1">
      <alignment horizontal="center"/>
    </xf>
    <xf numFmtId="0" fontId="10" fillId="0" borderId="9" xfId="3" applyFont="1" applyBorder="1" applyAlignment="1">
      <alignment horizontal="center" vertical="center"/>
    </xf>
    <xf numFmtId="0" fontId="10" fillId="0" borderId="11" xfId="3" applyFont="1" applyBorder="1" applyAlignment="1">
      <alignment horizontal="center" vertical="center"/>
    </xf>
    <xf numFmtId="0" fontId="5"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0" fontId="10" fillId="0" borderId="8" xfId="3" applyFont="1" applyBorder="1" applyAlignment="1">
      <alignment horizontal="center" vertical="center"/>
    </xf>
    <xf numFmtId="0" fontId="10" fillId="0" borderId="10" xfId="3" applyFont="1" applyBorder="1" applyAlignment="1">
      <alignment horizontal="center" vertical="center"/>
    </xf>
    <xf numFmtId="0" fontId="5" fillId="3" borderId="4" xfId="0" applyFont="1" applyFill="1" applyBorder="1" applyAlignment="1">
      <alignment horizontal="center" vertical="top" wrapText="1"/>
    </xf>
    <xf numFmtId="0" fontId="76" fillId="0" borderId="0" xfId="5" applyFont="1" applyAlignment="1">
      <alignment horizontal="center"/>
    </xf>
    <xf numFmtId="0" fontId="15" fillId="0" borderId="12" xfId="2" applyFont="1" applyBorder="1" applyAlignment="1">
      <alignment horizontal="center"/>
    </xf>
    <xf numFmtId="0" fontId="15" fillId="0" borderId="13" xfId="2" applyFont="1" applyBorder="1" applyAlignment="1">
      <alignment horizontal="center"/>
    </xf>
    <xf numFmtId="0" fontId="3" fillId="0" borderId="0" xfId="3" applyAlignment="1">
      <alignment horizontal="center"/>
    </xf>
    <xf numFmtId="0" fontId="10" fillId="0" borderId="0" xfId="3" applyFont="1" applyAlignment="1">
      <alignment horizontal="center" wrapText="1"/>
    </xf>
    <xf numFmtId="0" fontId="11" fillId="0" borderId="0" xfId="3" applyFont="1" applyAlignment="1">
      <alignment horizontal="center"/>
    </xf>
    <xf numFmtId="10" fontId="66" fillId="0" borderId="0" xfId="0" applyNumberFormat="1" applyFont="1" applyAlignment="1">
      <alignment horizontal="justify" vertical="center" wrapText="1"/>
    </xf>
    <xf numFmtId="164" fontId="51" fillId="0" borderId="0" xfId="0" applyNumberFormat="1" applyFont="1" applyAlignment="1">
      <alignment horizontal="justify" vertical="center" wrapText="1"/>
    </xf>
    <xf numFmtId="0" fontId="58" fillId="0" borderId="0" xfId="0" applyFont="1" applyAlignment="1">
      <alignment horizontal="center" vertical="center" wrapText="1"/>
    </xf>
    <xf numFmtId="0" fontId="59" fillId="0" borderId="26" xfId="0" applyFont="1" applyBorder="1" applyAlignment="1">
      <alignment horizontal="center" wrapText="1"/>
    </xf>
    <xf numFmtId="0" fontId="61" fillId="11" borderId="27" xfId="0" applyFont="1" applyFill="1" applyBorder="1" applyAlignment="1">
      <alignment horizontal="center"/>
    </xf>
    <xf numFmtId="0" fontId="61" fillId="11" borderId="28" xfId="0" applyFont="1" applyFill="1" applyBorder="1" applyAlignment="1">
      <alignment horizontal="center"/>
    </xf>
    <xf numFmtId="164" fontId="66" fillId="0" borderId="0" xfId="0" applyNumberFormat="1" applyFont="1" applyAlignment="1">
      <alignment horizontal="left" vertical="center" wrapText="1"/>
    </xf>
    <xf numFmtId="0" fontId="78" fillId="0" borderId="52" xfId="0" applyFont="1" applyBorder="1" applyAlignment="1">
      <alignment horizontal="center" wrapText="1"/>
    </xf>
    <xf numFmtId="0" fontId="78" fillId="0" borderId="53" xfId="0" applyFont="1" applyBorder="1" applyAlignment="1">
      <alignment horizontal="center" wrapText="1"/>
    </xf>
    <xf numFmtId="0" fontId="78" fillId="0" borderId="54" xfId="0" applyFont="1" applyBorder="1" applyAlignment="1">
      <alignment horizontal="center" wrapText="1"/>
    </xf>
    <xf numFmtId="0" fontId="79" fillId="0" borderId="55" xfId="0" applyFont="1" applyBorder="1" applyAlignment="1">
      <alignment horizontal="center" wrapText="1"/>
    </xf>
    <xf numFmtId="0" fontId="79" fillId="0" borderId="26" xfId="0" applyFont="1" applyBorder="1" applyAlignment="1">
      <alignment horizontal="center" wrapText="1"/>
    </xf>
    <xf numFmtId="0" fontId="79" fillId="0" borderId="46" xfId="0" applyFont="1" applyBorder="1" applyAlignment="1">
      <alignment horizontal="center" wrapText="1"/>
    </xf>
    <xf numFmtId="0" fontId="84" fillId="0" borderId="0" xfId="0" applyFont="1" applyAlignment="1">
      <alignment wrapText="1"/>
    </xf>
  </cellXfs>
  <cellStyles count="14">
    <cellStyle name="Comma" xfId="1" builtinId="3"/>
    <cellStyle name="Comma 17 2 2 85" xfId="13" xr:uid="{8E12357A-2C56-414A-AE7B-BE972EEF1190}"/>
    <cellStyle name="Comma 2" xfId="4" xr:uid="{00000000-0005-0000-0000-000001000000}"/>
    <cellStyle name="Comma 2 2" xfId="10" xr:uid="{D602A517-E2E7-4002-A392-5878CD36240D}"/>
    <cellStyle name="Comma 3" xfId="6" xr:uid="{00000000-0005-0000-0000-000002000000}"/>
    <cellStyle name="Comma_Summary-States-Stock.December.2005" xfId="8" xr:uid="{22385A91-DC29-4235-B46D-87F48CE4706B}"/>
    <cellStyle name="Normal" xfId="0" builtinId="0"/>
    <cellStyle name="Normal 2" xfId="2" xr:uid="{00000000-0005-0000-0000-000004000000}"/>
    <cellStyle name="Normal 2 2" xfId="12" xr:uid="{B5F1799C-DC14-4328-B25B-98315E895390}"/>
    <cellStyle name="Normal 3" xfId="3" xr:uid="{00000000-0005-0000-0000-000005000000}"/>
    <cellStyle name="Normal_Sheet1 2" xfId="9" xr:uid="{49ED8DDF-EBF6-432A-A049-63EAECD2323E}"/>
    <cellStyle name="Normal_Summary-States-Stock.December.2005_Multilateral-Debt-Stock-  June 2007-State-by-State 2" xfId="5" xr:uid="{00000000-0005-0000-0000-000006000000}"/>
    <cellStyle name="Percent" xfId="7" builtinId="5"/>
    <cellStyle name="Percent 2" xfId="11" xr:uid="{9E8299A0-E413-444F-9267-76FA998B840D}"/>
  </cellStyles>
  <dxfs count="52">
    <dxf>
      <font>
        <strike val="0"/>
        <outline val="0"/>
        <shadow val="0"/>
        <u val="none"/>
        <vertAlign val="baseline"/>
        <sz val="18"/>
        <name val="Garamond"/>
        <family val="1"/>
        <scheme val="none"/>
      </font>
      <alignment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sz val="18"/>
        <name val="Garamond"/>
        <family val="1"/>
        <scheme val="none"/>
      </font>
      <border diagonalUp="0" diagonalDown="0" outline="0">
        <left/>
        <right style="medium">
          <color indexed="64"/>
        </right>
        <top style="medium">
          <color indexed="64"/>
        </top>
        <bottom style="medium">
          <color indexed="64"/>
        </bottom>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8"/>
        <name val="Garamond"/>
        <family val="1"/>
        <scheme val="none"/>
      </font>
      <numFmt numFmtId="2" formatCode="0.00"/>
    </dxf>
    <dxf>
      <border>
        <bottom style="medium">
          <color rgb="FF000000"/>
        </bottom>
      </border>
    </dxf>
    <dxf>
      <font>
        <b/>
        <i val="0"/>
        <strike val="0"/>
        <condense val="0"/>
        <extend val="0"/>
        <outline val="0"/>
        <shadow val="0"/>
        <u val="none"/>
        <vertAlign val="baseline"/>
        <sz val="18"/>
        <color auto="1"/>
        <name val="Garamond"/>
        <family val="1"/>
        <scheme val="none"/>
      </font>
      <numFmt numFmtId="2" formatCode="0.00"/>
      <fill>
        <patternFill patternType="solid">
          <fgColor indexed="64"/>
          <bgColor theme="4" tint="0.3999755851924192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alignment textRotation="0" wrapText="1" indent="0" justifyLastLine="0" shrinkToFit="0" readingOrder="0"/>
      <border diagonalUp="0" diagonalDown="0" outline="0">
        <left style="medium">
          <color indexed="64"/>
        </left>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right style="medium">
          <color indexed="64"/>
        </right>
        <top style="medium">
          <color indexed="64"/>
        </top>
        <bottom style="medium">
          <color indexed="64"/>
        </bottom>
        <vertical style="medium">
          <color indexed="64"/>
        </vertical>
        <horizontal style="medium">
          <color indexed="64"/>
        </horizontal>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b/>
        <i val="0"/>
        <strike val="0"/>
        <condense val="0"/>
        <extend val="0"/>
        <outline val="0"/>
        <shadow val="0"/>
        <u val="none"/>
        <vertAlign val="baseline"/>
        <sz val="30"/>
        <color auto="1"/>
        <name val="Arial"/>
        <scheme val="none"/>
      </font>
      <numFmt numFmtId="2" formatCode="0.00"/>
      <fill>
        <patternFill patternType="solid">
          <fgColor indexed="64"/>
          <bgColor theme="4" tint="0.3999755851924192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
      <alignment textRotation="0" wrapText="1" indent="0" justifyLastLine="0" shrinkToFit="0" readingOrder="0"/>
      <border diagonalUp="0" diagonalDown="0" outline="0">
        <left style="medium">
          <color indexed="64"/>
        </left>
        <right/>
        <top style="medium">
          <color indexed="64"/>
        </top>
        <bottom style="medium">
          <color indexed="64"/>
        </bottom>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border diagonalUp="0" diagonalDown="0">
        <left/>
        <right style="medium">
          <color indexed="64"/>
        </right>
        <top style="medium">
          <color indexed="64"/>
        </top>
        <bottom style="medium">
          <color indexed="64"/>
        </bottom>
        <vertical style="medium">
          <color indexed="64"/>
        </vertical>
        <horizontal style="medium">
          <color indexed="64"/>
        </horizontal>
      </border>
    </dxf>
    <dxf>
      <border>
        <top style="medium">
          <color rgb="FF000000"/>
        </top>
      </border>
    </dxf>
    <dxf>
      <border diagonalUp="0" diagonalDown="0">
        <left style="medium">
          <color rgb="FF000000"/>
        </left>
        <right style="medium">
          <color rgb="FF000000"/>
        </right>
        <top style="medium">
          <color rgb="FF000000"/>
        </top>
        <bottom style="medium">
          <color rgb="FF000000"/>
        </bottom>
      </border>
    </dxf>
    <dxf>
      <border>
        <bottom style="medium">
          <color rgb="FF000000"/>
        </bottom>
      </border>
    </dxf>
    <dxf>
      <font>
        <b/>
        <i val="0"/>
        <strike val="0"/>
        <condense val="0"/>
        <extend val="0"/>
        <outline val="0"/>
        <shadow val="0"/>
        <u val="none"/>
        <vertAlign val="baseline"/>
        <sz val="30"/>
        <color auto="1"/>
        <name val="Arial"/>
        <scheme val="none"/>
      </font>
      <numFmt numFmtId="2" formatCode="0.00"/>
      <fill>
        <patternFill patternType="solid">
          <fgColor indexed="64"/>
          <bgColor theme="4" tint="0.39997558519241921"/>
        </patternFill>
      </fill>
      <alignment horizontal="center" vertical="bottom"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590550</xdr:colOff>
      <xdr:row>0</xdr:row>
      <xdr:rowOff>0</xdr:rowOff>
    </xdr:from>
    <xdr:to>
      <xdr:col>11</xdr:col>
      <xdr:colOff>523875</xdr:colOff>
      <xdr:row>1</xdr:row>
      <xdr:rowOff>76200</xdr:rowOff>
    </xdr:to>
    <xdr:sp macro="" textlink="">
      <xdr:nvSpPr>
        <xdr:cNvPr id="2" name="Text Box 2">
          <a:extLst>
            <a:ext uri="{FF2B5EF4-FFF2-40B4-BE49-F238E27FC236}">
              <a16:creationId xmlns:a16="http://schemas.microsoft.com/office/drawing/2014/main" id="{C60216DF-3033-459D-A156-461A1594DABC}"/>
            </a:ext>
          </a:extLst>
        </xdr:cNvPr>
        <xdr:cNvSpPr txBox="1"/>
      </xdr:nvSpPr>
      <xdr:spPr>
        <a:xfrm>
          <a:off x="11363325" y="0"/>
          <a:ext cx="1152525" cy="26670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GB" sz="1400" b="1">
              <a:effectLst/>
              <a:ea typeface="Calibri" panose="020F0502020204030204" pitchFamily="34" charset="0"/>
              <a:cs typeface="Times New Roman" panose="02020603050405020304" pitchFamily="18" charset="0"/>
            </a:rPr>
            <a:t> </a:t>
          </a:r>
          <a:endParaRPr lang="en-GB" sz="1100">
            <a:effectLst/>
            <a:ea typeface="Calibri" panose="020F0502020204030204" pitchFamily="34" charset="0"/>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C35C9C3-A477-4995-A396-BF1E91FADAA6}" name="Table133" displayName="Table133" ref="A6:M49" totalsRowShown="0" headerRowDxfId="51" headerRowBorderDxfId="50" tableBorderDxfId="49" totalsRowBorderDxfId="48" headerRowCellStyle="Normal_Sheet1 2">
  <autoFilter ref="A6:M49" xr:uid="{75146218-08E4-4461-A3F5-55F8F029B7BA}"/>
  <tableColumns count="13">
    <tableColumn id="1" xr3:uid="{AF4A9A4B-65E3-4AB6-8661-B50FA6180C01}" name="Category" dataDxfId="47"/>
    <tableColumn id="2" xr3:uid="{350272A7-6F10-4879-9AFD-17DB3948BD2B}" name="Principal" dataDxfId="46"/>
    <tableColumn id="3" xr3:uid="{AC1DDE81-14E3-4E52-9F75-52BBE4FCA4C6}" name="Interest Fee" dataDxfId="45"/>
    <tableColumn id="4" xr3:uid="{26B8A978-5985-49EE-A9AC-F9E3E83322A6}" name="Service Fee" dataDxfId="44"/>
    <tableColumn id="5" xr3:uid="{3A6DACFD-AD0F-421D-A224-86629D511AFD}" name="Deferred Principal" dataDxfId="43"/>
    <tableColumn id="6" xr3:uid="{4D62466A-55A5-44D0-B4A1-C6BFBAF6D9A2}" name="Deferred Interest" dataDxfId="42"/>
    <tableColumn id="7" xr3:uid="{3150F6AB-77C1-405F-95D5-84EE74907555}" name="Deferred Service Charge" dataDxfId="41"/>
    <tableColumn id="8" xr3:uid="{D7AEF536-7FF8-4992-B588-D729EC4E4F83}" name="Penalty Interest " dataDxfId="40"/>
    <tableColumn id="9" xr3:uid="{9147CA5E-4031-4FD1-A97B-DBE74FB71F1F}" name=" Waiver/ Credit" dataDxfId="39"/>
    <tableColumn id="10" xr3:uid="{267B8651-4A1E-4597-8C83-88848CB8C638}" name="Commitment Charges" dataDxfId="38"/>
    <tableColumn id="11" xr3:uid="{FF7B97E8-F2B0-469D-B7D5-1E272F812938}" name="Other Charges" dataDxfId="37"/>
    <tableColumn id="12" xr3:uid="{42A13F99-1AAD-4941-8AAB-2F6C49C835BC}" name="Total" dataDxfId="36"/>
    <tableColumn id="13" xr3:uid="{A316A256-FA4F-4D11-899C-D95901C45A5E}" name="Percentage of Total" dataDxfId="35"/>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82D4CE-9FBE-4883-A075-8F96D14A0661}" name="Table134" displayName="Table134" ref="A6:M49" totalsRowShown="0" headerRowDxfId="34" headerRowBorderDxfId="33" tableBorderDxfId="32" totalsRowBorderDxfId="31" headerRowCellStyle="Normal_Sheet1 2">
  <autoFilter ref="A6:M49" xr:uid="{6E46DEA1-9889-4BC3-8B1B-8F05296D69B4}"/>
  <tableColumns count="13">
    <tableColumn id="1" xr3:uid="{05C3B817-5F03-472C-9BDF-A756A71B4205}" name="Category" dataDxfId="30"/>
    <tableColumn id="2" xr3:uid="{9C03D81F-618D-4A6F-A580-459EB30D01A3}" name="Principal" dataDxfId="29"/>
    <tableColumn id="3" xr3:uid="{769D53F9-6408-45C3-AE5E-C02891D669AE}" name="Interest Fee" dataDxfId="28"/>
    <tableColumn id="4" xr3:uid="{E07C468D-2A41-48BB-8714-6CF1B2266467}" name="Service Fee" dataDxfId="27"/>
    <tableColumn id="5" xr3:uid="{04DFE53D-52B0-451D-A502-758F81E51898}" name="Deferred Principal" dataDxfId="26"/>
    <tableColumn id="6" xr3:uid="{1B167475-14C4-4F50-ADE0-873F9081AD9E}" name="Deferred Interest" dataDxfId="25"/>
    <tableColumn id="7" xr3:uid="{25DC6659-A1A9-4311-AE39-7E39AF942E44}" name="Deferred Service Charge" dataDxfId="24"/>
    <tableColumn id="8" xr3:uid="{E811ED3D-61A3-4F52-972E-933C1CDD749F}" name="Penalty Interest " dataDxfId="23"/>
    <tableColumn id="9" xr3:uid="{3A2CC0BF-CACA-4CDF-8E4B-BDD2687AF932}" name=" Waiver/ Credit" dataDxfId="22"/>
    <tableColumn id="10" xr3:uid="{1535A7DA-68FF-4F21-9312-A5AB1D4F4C6A}" name="Commitment Charges" dataDxfId="21"/>
    <tableColumn id="11" xr3:uid="{8192083D-BE4F-4007-9A7D-DA67E82381BE}" name="Other Charges" dataDxfId="20"/>
    <tableColumn id="12" xr3:uid="{079B59F1-2CC7-4338-9532-85962392491C}" name="Total" dataDxfId="19"/>
    <tableColumn id="13" xr3:uid="{92A58562-97D1-4C81-96BA-BE12F57E0B88}" name="Percentage of Total" dataDxfId="18"/>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325311-79D6-4514-B1E9-E0AA5127201B}" name="Table13" displayName="Table13" ref="B3:N44" totalsRowShown="0" headerRowDxfId="17" dataDxfId="15" headerRowBorderDxfId="16" tableBorderDxfId="14" totalsRowBorderDxfId="13" headerRowCellStyle="Normal_Sheet1 2">
  <autoFilter ref="B3:N44" xr:uid="{3F4D41BC-C9DB-4B69-84B7-F1FFA8C498FE}"/>
  <tableColumns count="13">
    <tableColumn id="1" xr3:uid="{BC2246A7-5511-48FD-9485-E6F2A5634966}" name="Category" dataDxfId="12"/>
    <tableColumn id="2" xr3:uid="{FB870F75-2DA6-4C8F-9788-4FFF8F972128}" name="Principal" dataDxfId="11"/>
    <tableColumn id="3" xr3:uid="{25DEEA34-D5C1-4E10-9695-9D8FFB2BC085}" name="Interest Fee" dataDxfId="10"/>
    <tableColumn id="4" xr3:uid="{D8C01A80-FC92-43EE-8FD0-5CFA6B754F51}" name="Service Fee" dataDxfId="9"/>
    <tableColumn id="5" xr3:uid="{24721082-FEDB-4DFA-877B-27AEBE37A99B}" name="Deferred Principal" dataDxfId="8"/>
    <tableColumn id="6" xr3:uid="{1A3E2139-54E4-4F6D-8AD5-9270E55610C5}" name="Deferred Interest" dataDxfId="7"/>
    <tableColumn id="7" xr3:uid="{DA2B1067-9DAC-4571-A0F5-6A2E8C796B0D}" name="Deferred Service Charge" dataDxfId="6"/>
    <tableColumn id="8" xr3:uid="{3CF7A30C-35F0-491F-A431-F8070101B285}" name="Penalty Interest " dataDxfId="5"/>
    <tableColumn id="9" xr3:uid="{F12745AB-D210-4759-8642-B65E4FCD4431}" name=" Waiver/ Credit" dataDxfId="4"/>
    <tableColumn id="10" xr3:uid="{900F052A-0786-4225-97EB-CA6111903FEB}" name="Commitment Charges" dataDxfId="3"/>
    <tableColumn id="11" xr3:uid="{67F0ED94-18A2-4B52-A10D-FA116FC9AC5F}" name="Other Charges" dataDxfId="2"/>
    <tableColumn id="12" xr3:uid="{06E441F9-BA19-4BAD-BD97-A4EA1ED143CC}" name="Total" dataDxfId="1"/>
    <tableColumn id="13" xr3:uid="{3B31D8B4-F42E-4510-A4C6-DBCE588EAA93}" name="Percentage of Total"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4D2E7-B83E-403A-8341-F6E1BFC3349A}">
  <dimension ref="B7:H31"/>
  <sheetViews>
    <sheetView topLeftCell="D9" workbookViewId="0">
      <selection activeCell="F24" sqref="F24"/>
    </sheetView>
  </sheetViews>
  <sheetFormatPr defaultRowHeight="12.75"/>
  <cols>
    <col min="2" max="2" width="7.28515625" customWidth="1"/>
    <col min="3" max="3" width="40.28515625" customWidth="1"/>
    <col min="4" max="5" width="39.42578125" customWidth="1"/>
    <col min="6" max="6" width="31.140625" customWidth="1"/>
    <col min="7" max="7" width="34.28515625" customWidth="1"/>
    <col min="8" max="8" width="20.42578125" customWidth="1"/>
  </cols>
  <sheetData>
    <row r="7" spans="2:8" ht="15">
      <c r="B7" s="553"/>
      <c r="C7" s="553"/>
      <c r="D7" s="553"/>
      <c r="E7" s="553"/>
      <c r="F7" s="553"/>
    </row>
    <row r="8" spans="2:8">
      <c r="B8" s="554"/>
      <c r="C8" s="554"/>
      <c r="D8" s="554"/>
      <c r="E8" s="554"/>
      <c r="F8" s="554"/>
    </row>
    <row r="9" spans="2:8" ht="17.25" thickBot="1">
      <c r="B9" s="555" t="s">
        <v>679</v>
      </c>
      <c r="C9" s="555"/>
      <c r="D9" s="555"/>
      <c r="E9" s="555"/>
      <c r="F9" s="555"/>
    </row>
    <row r="10" spans="2:8" ht="25.5">
      <c r="B10" s="503"/>
      <c r="C10" s="504" t="s">
        <v>518</v>
      </c>
      <c r="D10" s="505" t="s">
        <v>697</v>
      </c>
      <c r="E10" s="505" t="s">
        <v>698</v>
      </c>
      <c r="F10" s="505" t="s">
        <v>699</v>
      </c>
      <c r="G10" s="505" t="s">
        <v>700</v>
      </c>
      <c r="H10" s="530" t="s">
        <v>702</v>
      </c>
    </row>
    <row r="11" spans="2:8" ht="15.75" thickBot="1">
      <c r="B11" s="506" t="s">
        <v>680</v>
      </c>
      <c r="C11" s="507" t="s">
        <v>681</v>
      </c>
      <c r="D11" s="508">
        <v>25274.36</v>
      </c>
      <c r="E11" s="508">
        <v>22083.439999999999</v>
      </c>
      <c r="F11" s="508">
        <v>7759229.9900000002</v>
      </c>
      <c r="G11" s="529">
        <v>6750907.6100000003</v>
      </c>
      <c r="H11" s="531">
        <f>(D11-E11)/E11*100</f>
        <v>14.449379263375642</v>
      </c>
    </row>
    <row r="12" spans="2:8" ht="15.75" thickBot="1">
      <c r="B12" s="509"/>
      <c r="C12" s="510" t="s">
        <v>682</v>
      </c>
      <c r="D12" s="511">
        <v>21043.65</v>
      </c>
      <c r="E12" s="525">
        <v>17834.756936860002</v>
      </c>
      <c r="F12" s="512">
        <v>6460399.8600000003</v>
      </c>
      <c r="G12" s="527">
        <f>E12*307</f>
        <v>5475270.3796160202</v>
      </c>
      <c r="H12" s="40">
        <f t="shared" ref="H12:H17" si="0">(D12-E12)/E12*100</f>
        <v>17.992356579348819</v>
      </c>
    </row>
    <row r="13" spans="2:8" ht="15.75" thickBot="1">
      <c r="B13" s="509"/>
      <c r="C13" s="510" t="s">
        <v>683</v>
      </c>
      <c r="D13" s="511">
        <v>4230.72</v>
      </c>
      <c r="E13" s="511">
        <v>4248.6839881399992</v>
      </c>
      <c r="F13" s="512">
        <v>1298830.1299999999</v>
      </c>
      <c r="G13" s="527">
        <f t="shared" ref="G13:G14" si="1">E13*307</f>
        <v>1304345.9843589799</v>
      </c>
      <c r="H13" s="40">
        <f t="shared" si="0"/>
        <v>-0.42281299786344595</v>
      </c>
    </row>
    <row r="14" spans="2:8">
      <c r="B14" s="513" t="s">
        <v>684</v>
      </c>
      <c r="C14" s="514" t="s">
        <v>685</v>
      </c>
      <c r="D14" s="508">
        <v>54162.35</v>
      </c>
      <c r="E14" s="508">
        <v>51124.5</v>
      </c>
      <c r="F14" s="508">
        <v>16627841.75</v>
      </c>
      <c r="G14" s="508">
        <f t="shared" si="1"/>
        <v>15695221.5</v>
      </c>
      <c r="H14" s="531">
        <f t="shared" si="0"/>
        <v>5.9420630030611514</v>
      </c>
    </row>
    <row r="15" spans="2:8" ht="15.75" thickBot="1">
      <c r="B15" s="509"/>
      <c r="C15" s="510" t="s">
        <v>686</v>
      </c>
      <c r="D15" s="511">
        <v>41610.44</v>
      </c>
      <c r="E15" s="527">
        <v>39749.550000000003</v>
      </c>
      <c r="F15" s="512">
        <v>12774405.699999999</v>
      </c>
      <c r="G15" s="527">
        <v>12151437.66</v>
      </c>
      <c r="H15" s="40">
        <f t="shared" si="0"/>
        <v>4.6815372752647493</v>
      </c>
    </row>
    <row r="16" spans="2:8" ht="15.75" thickBot="1">
      <c r="B16" s="509"/>
      <c r="C16" s="510" t="s">
        <v>687</v>
      </c>
      <c r="D16" s="511">
        <v>12551.91</v>
      </c>
      <c r="E16" s="511">
        <v>11374.95</v>
      </c>
      <c r="F16" s="512">
        <v>3853436.05</v>
      </c>
      <c r="G16" s="526">
        <v>3477321</v>
      </c>
      <c r="H16" s="40">
        <f t="shared" si="0"/>
        <v>10.346946579984959</v>
      </c>
    </row>
    <row r="17" spans="2:8" ht="13.5" thickBot="1">
      <c r="B17" s="515" t="s">
        <v>688</v>
      </c>
      <c r="C17" s="516" t="s">
        <v>689</v>
      </c>
      <c r="D17" s="517">
        <v>79436.72</v>
      </c>
      <c r="E17" s="517">
        <f>E11+E14</f>
        <v>73207.94</v>
      </c>
      <c r="F17" s="517">
        <v>24387071.739999998</v>
      </c>
      <c r="G17" s="184">
        <v>22379666.27</v>
      </c>
      <c r="H17" s="531">
        <f t="shared" si="0"/>
        <v>8.5083393959726212</v>
      </c>
    </row>
    <row r="18" spans="2:8">
      <c r="B18" s="519" t="s">
        <v>690</v>
      </c>
    </row>
    <row r="19" spans="2:8" ht="15">
      <c r="B19" s="520" t="s">
        <v>691</v>
      </c>
    </row>
    <row r="20" spans="2:8">
      <c r="B20" s="521" t="s">
        <v>692</v>
      </c>
      <c r="C20" s="522"/>
      <c r="D20" s="522"/>
      <c r="E20" s="522"/>
      <c r="F20" s="522"/>
    </row>
    <row r="21" spans="2:8">
      <c r="B21" s="521" t="s">
        <v>693</v>
      </c>
      <c r="C21" s="522"/>
      <c r="D21" s="522"/>
      <c r="E21" s="522"/>
      <c r="F21" s="522"/>
    </row>
    <row r="22" spans="2:8">
      <c r="B22" s="521" t="s">
        <v>694</v>
      </c>
      <c r="C22" s="522"/>
      <c r="D22" s="522"/>
      <c r="E22" s="522"/>
      <c r="F22" s="522"/>
    </row>
    <row r="23" spans="2:8">
      <c r="B23" s="521" t="s">
        <v>695</v>
      </c>
      <c r="C23" s="522"/>
      <c r="D23" s="522"/>
      <c r="E23" s="522"/>
      <c r="F23" s="522"/>
    </row>
    <row r="24" spans="2:8">
      <c r="B24" s="521" t="s">
        <v>696</v>
      </c>
      <c r="C24" s="522"/>
      <c r="D24" s="522"/>
      <c r="E24" s="522"/>
      <c r="F24" s="522"/>
    </row>
    <row r="25" spans="2:8">
      <c r="B25" s="523"/>
    </row>
    <row r="26" spans="2:8">
      <c r="B26" s="523"/>
    </row>
    <row r="27" spans="2:8">
      <c r="B27" s="523"/>
    </row>
    <row r="28" spans="2:8">
      <c r="B28" s="523"/>
    </row>
    <row r="29" spans="2:8">
      <c r="B29" s="523"/>
    </row>
    <row r="30" spans="2:8" ht="13.5">
      <c r="B30" s="524"/>
    </row>
    <row r="31" spans="2:8" ht="13.5">
      <c r="B31" s="524"/>
    </row>
  </sheetData>
  <mergeCells count="3">
    <mergeCell ref="B7:F7"/>
    <mergeCell ref="B8:F8"/>
    <mergeCell ref="B9:F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workbookViewId="0">
      <selection activeCell="D19" sqref="D19"/>
    </sheetView>
  </sheetViews>
  <sheetFormatPr defaultRowHeight="18.75"/>
  <cols>
    <col min="1" max="1" width="41.7109375" style="151" customWidth="1"/>
    <col min="2" max="2" width="19.7109375" style="165" customWidth="1"/>
    <col min="3" max="3" width="23.5703125" style="165" customWidth="1"/>
    <col min="4" max="4" width="16.5703125" style="151" customWidth="1"/>
    <col min="5" max="5" width="22.140625" style="151" customWidth="1"/>
    <col min="6" max="16384" width="9.140625" style="151"/>
  </cols>
  <sheetData>
    <row r="1" spans="1:5">
      <c r="A1" s="586"/>
      <c r="B1" s="586"/>
      <c r="C1" s="586"/>
      <c r="D1" s="586"/>
    </row>
    <row r="2" spans="1:5">
      <c r="A2" s="586" t="s">
        <v>516</v>
      </c>
      <c r="B2" s="586"/>
      <c r="C2" s="586"/>
      <c r="D2" s="586"/>
    </row>
    <row r="3" spans="1:5" ht="19.5" thickBot="1">
      <c r="A3" s="586" t="s">
        <v>517</v>
      </c>
      <c r="B3" s="586"/>
      <c r="C3" s="586"/>
      <c r="D3" s="586"/>
    </row>
    <row r="4" spans="1:5">
      <c r="A4" s="152" t="s">
        <v>518</v>
      </c>
      <c r="B4" s="153" t="s">
        <v>519</v>
      </c>
      <c r="C4" s="153" t="s">
        <v>520</v>
      </c>
      <c r="D4" s="154" t="s">
        <v>521</v>
      </c>
    </row>
    <row r="5" spans="1:5">
      <c r="A5" s="155"/>
      <c r="B5" s="156"/>
      <c r="C5" s="156"/>
      <c r="D5" s="157"/>
    </row>
    <row r="6" spans="1:5">
      <c r="A6" s="155" t="s">
        <v>522</v>
      </c>
      <c r="B6" s="156">
        <v>15047</v>
      </c>
      <c r="C6" s="156">
        <v>4602877.3</v>
      </c>
      <c r="D6" s="158">
        <f>(C6/C12)*100</f>
        <v>23.439839922422117</v>
      </c>
    </row>
    <row r="7" spans="1:5">
      <c r="A7" s="155" t="s">
        <v>523</v>
      </c>
      <c r="B7" s="156">
        <v>39337.855573716901</v>
      </c>
      <c r="C7" s="156">
        <v>12033450.02</v>
      </c>
      <c r="D7" s="158">
        <f>(C7/C12)*100</f>
        <v>61.279526652441341</v>
      </c>
      <c r="E7" s="159"/>
    </row>
    <row r="8" spans="1:5">
      <c r="A8" s="160" t="s">
        <v>524</v>
      </c>
      <c r="B8" s="161">
        <v>54384.855573716901</v>
      </c>
      <c r="C8" s="161">
        <v>16636327.32</v>
      </c>
      <c r="D8" s="158"/>
    </row>
    <row r="9" spans="1:5">
      <c r="A9" s="155"/>
      <c r="B9" s="156"/>
      <c r="C9" s="156"/>
      <c r="D9" s="158"/>
    </row>
    <row r="10" spans="1:5">
      <c r="A10" s="155" t="s">
        <v>525</v>
      </c>
      <c r="B10" s="156">
        <v>10132.1</v>
      </c>
      <c r="C10" s="156">
        <v>3000655.33531657</v>
      </c>
      <c r="D10" s="158">
        <f>(C10/C12)*100</f>
        <v>15.280633425136546</v>
      </c>
    </row>
    <row r="11" spans="1:5">
      <c r="A11" s="155"/>
      <c r="B11" s="156"/>
      <c r="C11" s="156"/>
      <c r="D11" s="158"/>
    </row>
    <row r="12" spans="1:5" ht="19.5" thickBot="1">
      <c r="A12" s="162" t="s">
        <v>526</v>
      </c>
      <c r="B12" s="163">
        <f>B8+B10</f>
        <v>64516.955573716899</v>
      </c>
      <c r="C12" s="163">
        <f>C8+C10</f>
        <v>19636982.655316569</v>
      </c>
      <c r="D12" s="164">
        <f>D6+D7+D10</f>
        <v>100</v>
      </c>
    </row>
    <row r="14" spans="1:5" customFormat="1" ht="15">
      <c r="A14" t="s">
        <v>527</v>
      </c>
      <c r="B14" s="77"/>
      <c r="C14" s="77"/>
    </row>
    <row r="15" spans="1:5" s="166" customFormat="1" ht="15.75">
      <c r="A15" s="166" t="s">
        <v>528</v>
      </c>
      <c r="B15" s="167"/>
      <c r="C15" s="167"/>
    </row>
    <row r="16" spans="1:5" s="166" customFormat="1" ht="15.75">
      <c r="A16" s="166" t="s">
        <v>529</v>
      </c>
      <c r="B16" s="167"/>
      <c r="C16" s="167"/>
    </row>
    <row r="20" spans="1:4">
      <c r="A20" s="586" t="s">
        <v>515</v>
      </c>
      <c r="B20" s="586"/>
      <c r="C20" s="586"/>
      <c r="D20" s="586"/>
    </row>
    <row r="21" spans="1:4">
      <c r="A21" s="586" t="s">
        <v>516</v>
      </c>
      <c r="B21" s="586"/>
      <c r="C21" s="586"/>
      <c r="D21" s="586"/>
    </row>
    <row r="22" spans="1:4" ht="19.5" thickBot="1">
      <c r="A22" s="586" t="s">
        <v>517</v>
      </c>
      <c r="B22" s="586"/>
      <c r="C22" s="586"/>
      <c r="D22" s="586"/>
    </row>
    <row r="23" spans="1:4">
      <c r="A23" s="152" t="s">
        <v>518</v>
      </c>
      <c r="B23" s="153" t="s">
        <v>519</v>
      </c>
      <c r="C23" s="153" t="s">
        <v>520</v>
      </c>
      <c r="D23" s="154" t="s">
        <v>521</v>
      </c>
    </row>
    <row r="24" spans="1:4">
      <c r="A24" s="155"/>
      <c r="B24" s="156"/>
      <c r="C24" s="156"/>
      <c r="D24" s="157"/>
    </row>
    <row r="25" spans="1:4">
      <c r="A25" s="155" t="s">
        <v>530</v>
      </c>
      <c r="B25" s="156">
        <v>15047</v>
      </c>
      <c r="C25" s="156">
        <v>4602877.3</v>
      </c>
      <c r="D25" s="158">
        <f>(C25/C27)*100</f>
        <v>27.667628867018468</v>
      </c>
    </row>
    <row r="26" spans="1:4">
      <c r="A26" s="155" t="s">
        <v>523</v>
      </c>
      <c r="B26" s="156">
        <v>39337.855573716901</v>
      </c>
      <c r="C26" s="156">
        <v>12033450.02</v>
      </c>
      <c r="D26" s="158">
        <f>(C26/C27)*100</f>
        <v>72.332371132981535</v>
      </c>
    </row>
    <row r="27" spans="1:4">
      <c r="A27" s="160" t="s">
        <v>524</v>
      </c>
      <c r="B27" s="161">
        <v>54384.855573716901</v>
      </c>
      <c r="C27" s="161">
        <v>16636327.32</v>
      </c>
      <c r="D27" s="158">
        <f>SUM(D25:D26)</f>
        <v>100</v>
      </c>
    </row>
  </sheetData>
  <mergeCells count="6">
    <mergeCell ref="A22:D22"/>
    <mergeCell ref="A1:D1"/>
    <mergeCell ref="A2:D2"/>
    <mergeCell ref="A3:D3"/>
    <mergeCell ref="A20:D20"/>
    <mergeCell ref="A21:D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44"/>
  <sheetViews>
    <sheetView workbookViewId="0">
      <selection activeCell="B4" sqref="B4:B43"/>
    </sheetView>
  </sheetViews>
  <sheetFormatPr defaultRowHeight="12.75"/>
  <cols>
    <col min="2" max="2" width="17.140625" customWidth="1"/>
    <col min="3" max="3" width="20.42578125" customWidth="1"/>
    <col min="4" max="4" width="20" customWidth="1"/>
    <col min="5" max="5" width="25.28515625" customWidth="1"/>
    <col min="6" max="7" width="20.5703125" customWidth="1"/>
    <col min="8" max="8" width="21.5703125" customWidth="1"/>
    <col min="9" max="9" width="20" customWidth="1"/>
    <col min="10" max="10" width="28.85546875" style="227" customWidth="1"/>
    <col min="11" max="11" width="10.28515625" bestFit="1" customWidth="1"/>
  </cols>
  <sheetData>
    <row r="2" spans="2:10" ht="15">
      <c r="B2" s="10" t="s">
        <v>139</v>
      </c>
    </row>
    <row r="3" spans="2:10" s="97" customFormat="1" ht="15">
      <c r="B3" s="76"/>
      <c r="C3" s="97">
        <v>2011</v>
      </c>
      <c r="D3" s="97">
        <v>2012</v>
      </c>
      <c r="E3" s="97">
        <v>2013</v>
      </c>
      <c r="F3" s="97">
        <v>2014</v>
      </c>
      <c r="G3" s="97">
        <v>2015</v>
      </c>
      <c r="H3" s="97">
        <v>2016</v>
      </c>
      <c r="I3" s="97">
        <v>2017</v>
      </c>
      <c r="J3" s="228" t="s">
        <v>543</v>
      </c>
    </row>
    <row r="4" spans="2:10" ht="15">
      <c r="B4" s="6" t="s">
        <v>144</v>
      </c>
      <c r="C4" s="77">
        <f>'External Debt Stock 2011'!E4</f>
        <v>33264962.440000001</v>
      </c>
      <c r="D4" s="77">
        <f>'External Debt Stock 2011'!E4</f>
        <v>33264962.440000001</v>
      </c>
      <c r="E4" s="77">
        <f>'External Debt Stock 2013'!F5</f>
        <v>34180112.329999998</v>
      </c>
      <c r="F4" s="77">
        <f>'External Debt Stock 2014'!F6</f>
        <v>33791420.920000002</v>
      </c>
      <c r="G4" s="77">
        <f>'External Debt Stock 2015'!F5</f>
        <v>41502309.090000004</v>
      </c>
      <c r="H4" s="77">
        <f>'External Debt Stock 2016'!F3</f>
        <v>41290438.920000002</v>
      </c>
      <c r="I4" s="125">
        <f>'External Debt Stock 30June 2017'!F5</f>
        <v>100951841.29000001</v>
      </c>
      <c r="J4" s="229">
        <f>'External Debt Stock 30June 2018'!G6</f>
        <v>100217589.59</v>
      </c>
    </row>
    <row r="5" spans="2:10" ht="15">
      <c r="B5" s="6" t="s">
        <v>145</v>
      </c>
      <c r="C5" s="77">
        <f>'External Debt Stock 2011'!E5</f>
        <v>29107434.510000002</v>
      </c>
      <c r="D5" s="77">
        <f>'External Debt Stock 2011'!E5</f>
        <v>29107434.510000002</v>
      </c>
      <c r="E5" s="77">
        <f>'External Debt Stock 2013'!F6</f>
        <v>30556441.129999999</v>
      </c>
      <c r="F5" s="77">
        <f>'External Debt Stock 2014'!F7</f>
        <v>46775205.57</v>
      </c>
      <c r="G5" s="77">
        <f>'External Debt Stock 2015'!F6</f>
        <v>49056440.810000002</v>
      </c>
      <c r="H5" s="77">
        <f>'External Debt Stock 2016'!F4</f>
        <v>83731530.909999996</v>
      </c>
      <c r="I5" s="125">
        <f>'External Debt Stock 30June 2017'!F6</f>
        <v>53771280.68</v>
      </c>
      <c r="J5" s="229">
        <f>'External Debt Stock 30June 2018'!G7</f>
        <v>57860541.539999999</v>
      </c>
    </row>
    <row r="6" spans="2:10" ht="15">
      <c r="B6" s="6" t="s">
        <v>146</v>
      </c>
      <c r="C6" s="77">
        <f>'External Debt Stock 2011'!E6</f>
        <v>62648075.210000001</v>
      </c>
      <c r="D6" s="77">
        <f>'External Debt Stock 2011'!E6</f>
        <v>62648075.210000001</v>
      </c>
      <c r="E6" s="77">
        <f>'External Debt Stock 2013'!F7</f>
        <v>61841809.850000001</v>
      </c>
      <c r="F6" s="77">
        <f>'External Debt Stock 2014'!F8</f>
        <v>58886640.859999999</v>
      </c>
      <c r="G6" s="77">
        <f>'External Debt Stock 2015'!F7</f>
        <v>52717441.229999997</v>
      </c>
      <c r="H6" s="77">
        <f>'External Debt Stock 2016'!F5</f>
        <v>50555649.25</v>
      </c>
      <c r="I6" s="125">
        <f>'External Debt Stock 30June 2017'!F7</f>
        <v>51109045.126999997</v>
      </c>
      <c r="J6" s="229">
        <f>'External Debt Stock 30June 2018'!G8</f>
        <v>48385866.530000001</v>
      </c>
    </row>
    <row r="7" spans="2:10" ht="15">
      <c r="B7" s="6" t="s">
        <v>147</v>
      </c>
      <c r="C7" s="77">
        <f>'External Debt Stock 2011'!E7</f>
        <v>24446469.98</v>
      </c>
      <c r="D7" s="77">
        <f>'External Debt Stock 2011'!E7</f>
        <v>24446469.98</v>
      </c>
      <c r="E7" s="77">
        <f>'External Debt Stock 2013'!F8</f>
        <v>30323574.399999999</v>
      </c>
      <c r="F7" s="77">
        <f>'External Debt Stock 2014'!F9</f>
        <v>45154626.039999999</v>
      </c>
      <c r="G7" s="77">
        <f>'External Debt Stock 2015'!F8</f>
        <v>60781525.579999998</v>
      </c>
      <c r="H7" s="77">
        <f>'External Debt Stock 2016'!F6</f>
        <v>62883387.469999999</v>
      </c>
      <c r="I7" s="125">
        <f>'External Debt Stock 30June 2017'!F8</f>
        <v>85417943.709999993</v>
      </c>
      <c r="J7" s="229">
        <f>'External Debt Stock 30June 2018'!G9</f>
        <v>107438517.03</v>
      </c>
    </row>
    <row r="8" spans="2:10" ht="15">
      <c r="B8" s="6" t="s">
        <v>148</v>
      </c>
      <c r="C8" s="77">
        <f>'External Debt Stock 2011'!E8</f>
        <v>63428015.530000001</v>
      </c>
      <c r="D8" s="77">
        <f>'External Debt Stock 2011'!E8</f>
        <v>63428015.530000001</v>
      </c>
      <c r="E8" s="77">
        <f>'External Debt Stock 2013'!F9</f>
        <v>70582915.209999993</v>
      </c>
      <c r="F8" s="77">
        <f>'External Debt Stock 2014'!F10</f>
        <v>87572428.680000007</v>
      </c>
      <c r="G8" s="77">
        <f>'External Debt Stock 2015'!F9</f>
        <v>85335689.099999994</v>
      </c>
      <c r="H8" s="77">
        <f>'External Debt Stock 2016'!F7</f>
        <v>97174751.480000004</v>
      </c>
      <c r="I8" s="125">
        <f>'External Debt Stock 30June 2017'!F9</f>
        <v>106800468.91</v>
      </c>
      <c r="J8" s="229">
        <f>'External Debt Stock 30June 2018'!G10</f>
        <v>134907612.91999999</v>
      </c>
    </row>
    <row r="9" spans="2:10" ht="15">
      <c r="B9" s="6" t="s">
        <v>149</v>
      </c>
      <c r="C9" s="77">
        <f>'External Debt Stock 2011'!E9</f>
        <v>27447347.48</v>
      </c>
      <c r="D9" s="77">
        <f>'External Debt Stock 2011'!E9</f>
        <v>27447347.48</v>
      </c>
      <c r="E9" s="77">
        <f>'External Debt Stock 2013'!F10</f>
        <v>28662160.25</v>
      </c>
      <c r="F9" s="77">
        <f>'External Debt Stock 2014'!F11</f>
        <v>34832195.130000003</v>
      </c>
      <c r="G9" s="77">
        <f>'External Debt Stock 2015'!F10</f>
        <v>37602856.359999999</v>
      </c>
      <c r="H9" s="77">
        <f>'External Debt Stock 2016'!F8</f>
        <v>39252787.659999996</v>
      </c>
      <c r="I9" s="125">
        <f>'External Debt Stock 30June 2017'!F10</f>
        <v>47756175.630000003</v>
      </c>
      <c r="J9" s="229">
        <f>'External Debt Stock 30June 2018'!G11</f>
        <v>57256211.039999999</v>
      </c>
    </row>
    <row r="10" spans="2:10" ht="15">
      <c r="B10" s="6" t="s">
        <v>150</v>
      </c>
      <c r="C10" s="77">
        <f>'External Debt Stock 2011'!E10</f>
        <v>26580524.859999999</v>
      </c>
      <c r="D10" s="77">
        <f>'External Debt Stock 2011'!E10</f>
        <v>26580524.859999999</v>
      </c>
      <c r="E10" s="77">
        <f>'External Debt Stock 2013'!F11</f>
        <v>30722987.68</v>
      </c>
      <c r="F10" s="77">
        <f>'External Debt Stock 2014'!F12</f>
        <v>33074189.469999999</v>
      </c>
      <c r="G10" s="77">
        <f>'External Debt Stock 2015'!F11</f>
        <v>35700600.770000003</v>
      </c>
      <c r="H10" s="77">
        <f>'External Debt Stock 2016'!F9</f>
        <v>34683473.859999999</v>
      </c>
      <c r="I10" s="125">
        <f>'External Debt Stock 30June 2017'!F11</f>
        <v>35249648.946999997</v>
      </c>
      <c r="J10" s="229">
        <f>'External Debt Stock 30June 2018'!G12</f>
        <v>34750363.399999999</v>
      </c>
    </row>
    <row r="11" spans="2:10" ht="15">
      <c r="B11" s="6" t="s">
        <v>151</v>
      </c>
      <c r="C11" s="77">
        <f>'External Debt Stock 2011'!E11</f>
        <v>12957250.220000001</v>
      </c>
      <c r="D11" s="77">
        <f>'External Debt Stock 2011'!E11</f>
        <v>12957250.220000001</v>
      </c>
      <c r="E11" s="77">
        <f>'External Debt Stock 2013'!F12</f>
        <v>15585332.199999999</v>
      </c>
      <c r="F11" s="77">
        <f>'External Debt Stock 2014'!F13</f>
        <v>23067549.16</v>
      </c>
      <c r="G11" s="77">
        <f>'External Debt Stock 2015'!F12</f>
        <v>23189858.239999998</v>
      </c>
      <c r="H11" s="77">
        <f>'External Debt Stock 2016'!F10</f>
        <v>22068385.039999999</v>
      </c>
      <c r="I11" s="125">
        <f>'External Debt Stock 30June 2017'!F12</f>
        <v>22398372.739999998</v>
      </c>
      <c r="J11" s="229">
        <f>'External Debt Stock 30June 2018'!G13</f>
        <v>22292486.469999999</v>
      </c>
    </row>
    <row r="12" spans="2:10" ht="15">
      <c r="B12" s="6" t="s">
        <v>152</v>
      </c>
      <c r="C12" s="77">
        <f>'External Debt Stock 2011'!E12</f>
        <v>107532721.29000001</v>
      </c>
      <c r="D12" s="77">
        <f>'External Debt Stock 2011'!E12</f>
        <v>107532721.29000001</v>
      </c>
      <c r="E12" s="77">
        <f>'External Debt Stock 2013'!F13</f>
        <v>121966922.51000001</v>
      </c>
      <c r="F12" s="77">
        <f>'External Debt Stock 2014'!F14</f>
        <v>141469661.94</v>
      </c>
      <c r="G12" s="77">
        <f>'External Debt Stock 2015'!F13</f>
        <v>136403069.66999999</v>
      </c>
      <c r="H12" s="77">
        <f>'External Debt Stock 2016'!F11</f>
        <v>114995639.01000001</v>
      </c>
      <c r="I12" s="125">
        <f>'External Debt Stock 30June 2017'!F13</f>
        <v>168501080.08000001</v>
      </c>
      <c r="J12" s="229">
        <f>'External Debt Stock 30June 2018'!G14</f>
        <v>193796061.81</v>
      </c>
    </row>
    <row r="13" spans="2:10" ht="15">
      <c r="B13" s="6" t="s">
        <v>153</v>
      </c>
      <c r="C13" s="77">
        <f>'External Debt Stock 2011'!E13</f>
        <v>15404872.07</v>
      </c>
      <c r="D13" s="77">
        <f>'External Debt Stock 2011'!E13</f>
        <v>15404872.07</v>
      </c>
      <c r="E13" s="77">
        <f>'External Debt Stock 2013'!F14</f>
        <v>19665800.309999999</v>
      </c>
      <c r="F13" s="77">
        <f>'External Debt Stock 2014'!F15</f>
        <v>24233639.670000002</v>
      </c>
      <c r="G13" s="77">
        <f>'External Debt Stock 2015'!F14</f>
        <v>38792421.969999999</v>
      </c>
      <c r="H13" s="77">
        <f>'External Debt Stock 2016'!F12</f>
        <v>42318066.030000001</v>
      </c>
      <c r="I13" s="125">
        <f>'External Debt Stock 30June 2017'!F14</f>
        <v>54541370.479999997</v>
      </c>
      <c r="J13" s="229">
        <f>'External Debt Stock 30June 2018'!G15</f>
        <v>63825838.810000002</v>
      </c>
    </row>
    <row r="14" spans="2:10" ht="15">
      <c r="B14" s="6" t="s">
        <v>154</v>
      </c>
      <c r="C14" s="77">
        <f>'External Debt Stock 2011'!E14</f>
        <v>41193845.859999999</v>
      </c>
      <c r="D14" s="77">
        <f>'External Debt Stock 2011'!E14</f>
        <v>41193845.859999999</v>
      </c>
      <c r="E14" s="77">
        <f>'External Debt Stock 2013'!F15</f>
        <v>43314886.43</v>
      </c>
      <c r="F14" s="77">
        <f>'External Debt Stock 2014'!F16</f>
        <v>45410518.380000003</v>
      </c>
      <c r="G14" s="77">
        <f>'External Debt Stock 2015'!F15</f>
        <v>47166600.060000002</v>
      </c>
      <c r="H14" s="77">
        <f>'External Debt Stock 2016'!F13</f>
        <v>46383284.020000003</v>
      </c>
      <c r="I14" s="125">
        <f>'External Debt Stock 30June 2017'!F15</f>
        <v>62496481.359999999</v>
      </c>
      <c r="J14" s="229">
        <f>'External Debt Stock 30June 2018'!G16</f>
        <v>67901721.069999993</v>
      </c>
    </row>
    <row r="15" spans="2:10" ht="15">
      <c r="B15" s="6" t="s">
        <v>155</v>
      </c>
      <c r="C15" s="77">
        <f>'External Debt Stock 2011'!E15</f>
        <v>42514650.659999996</v>
      </c>
      <c r="D15" s="77">
        <f>'External Debt Stock 2011'!E15</f>
        <v>42514650.659999996</v>
      </c>
      <c r="E15" s="77">
        <f>'External Debt Stock 2013'!F16</f>
        <v>44292718.140000001</v>
      </c>
      <c r="F15" s="77">
        <f>'External Debt Stock 2014'!F17</f>
        <v>123128295.53</v>
      </c>
      <c r="G15" s="77">
        <f>'External Debt Stock 2015'!F16</f>
        <v>168186197.47999999</v>
      </c>
      <c r="H15" s="77">
        <f>'External Debt Stock 2016'!F14</f>
        <v>183641998.74000001</v>
      </c>
      <c r="I15" s="125">
        <f>'External Debt Stock 30June 2017'!F16</f>
        <v>213954599.08199999</v>
      </c>
      <c r="J15" s="229">
        <f>'External Debt Stock 30June 2018'!G17</f>
        <v>279029896.20999998</v>
      </c>
    </row>
    <row r="16" spans="2:10" ht="15">
      <c r="B16" s="6" t="s">
        <v>156</v>
      </c>
      <c r="C16" s="77">
        <f>'External Debt Stock 2011'!E16</f>
        <v>34399021.5</v>
      </c>
      <c r="D16" s="77">
        <f>'External Debt Stock 2011'!E16</f>
        <v>34399021.5</v>
      </c>
      <c r="E16" s="77">
        <f>'External Debt Stock 2013'!F17</f>
        <v>37237967.18</v>
      </c>
      <c r="F16" s="77">
        <f>'External Debt Stock 2014'!F18</f>
        <v>46452932.149999999</v>
      </c>
      <c r="G16" s="77">
        <f>'External Debt Stock 2015'!F17</f>
        <v>54982558.299999997</v>
      </c>
      <c r="H16" s="77">
        <f>'External Debt Stock 2016'!F15</f>
        <v>56877230.799999997</v>
      </c>
      <c r="I16" s="125">
        <f>'External Debt Stock 30June 2017'!F17</f>
        <v>67257880.640000001</v>
      </c>
      <c r="J16" s="229">
        <f>'External Debt Stock 30June 2018'!G18</f>
        <v>97994770.659999996</v>
      </c>
    </row>
    <row r="17" spans="2:10" ht="15">
      <c r="B17" s="6" t="s">
        <v>157</v>
      </c>
      <c r="C17" s="77">
        <f>'External Debt Stock 2011'!E17</f>
        <v>44895364.740000002</v>
      </c>
      <c r="D17" s="77">
        <f>'External Debt Stock 2011'!E17</f>
        <v>44895364.740000002</v>
      </c>
      <c r="E17" s="77">
        <f>'External Debt Stock 2013'!F18</f>
        <v>53166642.890000001</v>
      </c>
      <c r="F17" s="77">
        <f>'External Debt Stock 2014'!F19</f>
        <v>68928599.359999999</v>
      </c>
      <c r="G17" s="77">
        <f>'External Debt Stock 2015'!F18</f>
        <v>71828840.620000005</v>
      </c>
      <c r="H17" s="77">
        <f>'External Debt Stock 2016'!F16</f>
        <v>73588934.019999996</v>
      </c>
      <c r="I17" s="125">
        <f>'External Debt Stock 30June 2017'!F18</f>
        <v>116391687.55</v>
      </c>
      <c r="J17" s="229">
        <f>'External Debt Stock 30June 2018'!G19</f>
        <v>127952029.92</v>
      </c>
    </row>
    <row r="18" spans="2:10" ht="15">
      <c r="B18" s="6" t="s">
        <v>158</v>
      </c>
      <c r="C18" s="77">
        <f>'External Debt Stock 2011'!E18</f>
        <v>28372666.879999999</v>
      </c>
      <c r="D18" s="77">
        <f>'External Debt Stock 2011'!E18</f>
        <v>28372666.879999999</v>
      </c>
      <c r="E18" s="77">
        <f>'External Debt Stock 2013'!F19</f>
        <v>33652015.789999999</v>
      </c>
      <c r="F18" s="77">
        <f>'External Debt Stock 2014'!F20</f>
        <v>39545598.759999998</v>
      </c>
      <c r="G18" s="77">
        <f>'External Debt Stock 2015'!F19</f>
        <v>39822769.289999999</v>
      </c>
      <c r="H18" s="77">
        <f>'External Debt Stock 2016'!F17</f>
        <v>37841651.380000003</v>
      </c>
      <c r="I18" s="125">
        <f>'External Debt Stock 30June 2017'!F19</f>
        <v>38754107.740000002</v>
      </c>
      <c r="J18" s="229">
        <f>'External Debt Stock 30June 2018'!G20</f>
        <v>38500292.18</v>
      </c>
    </row>
    <row r="19" spans="2:10" ht="15">
      <c r="B19" s="6" t="s">
        <v>159</v>
      </c>
      <c r="C19" s="77">
        <f>'External Debt Stock 2011'!E19</f>
        <v>50277216.07</v>
      </c>
      <c r="D19" s="77">
        <f>'External Debt Stock 2011'!E19</f>
        <v>50277216.07</v>
      </c>
      <c r="E19" s="77">
        <f>'External Debt Stock 2013'!F20</f>
        <v>52712924.490000002</v>
      </c>
      <c r="F19" s="77">
        <f>'External Debt Stock 2014'!F21</f>
        <v>52949585.740000002</v>
      </c>
      <c r="G19" s="77">
        <f>'External Debt Stock 2015'!F20</f>
        <v>59163843.119999997</v>
      </c>
      <c r="H19" s="77">
        <f>'External Debt Stock 2016'!F18</f>
        <v>60217190.979999997</v>
      </c>
      <c r="I19" s="125">
        <f>'External Debt Stock 30June 2017'!F20</f>
        <v>61735029.230999999</v>
      </c>
      <c r="J19" s="229">
        <f>'External Debt Stock 30June 2018'!G21</f>
        <v>61277993.68</v>
      </c>
    </row>
    <row r="20" spans="2:10" ht="15">
      <c r="B20" s="6" t="s">
        <v>160</v>
      </c>
      <c r="C20" s="77">
        <f>'External Debt Stock 2011'!E20</f>
        <v>27752300.120000001</v>
      </c>
      <c r="D20" s="77">
        <f>'External Debt Stock 2011'!E20</f>
        <v>27752300.120000001</v>
      </c>
      <c r="E20" s="77">
        <f>'External Debt Stock 2013'!F21</f>
        <v>35846252.030000001</v>
      </c>
      <c r="F20" s="77">
        <f>'External Debt Stock 2014'!F22</f>
        <v>35717805.700000003</v>
      </c>
      <c r="G20" s="77">
        <f>'External Debt Stock 2015'!F21</f>
        <v>34085704.850000001</v>
      </c>
      <c r="H20" s="77">
        <f>'External Debt Stock 2016'!F19</f>
        <v>32415951.199999999</v>
      </c>
      <c r="I20" s="125">
        <f>'External Debt Stock 30June 2017'!F21</f>
        <v>33198134.140000001</v>
      </c>
      <c r="J20" s="229">
        <f>'External Debt Stock 30June 2018'!G22</f>
        <v>32800038.170000002</v>
      </c>
    </row>
    <row r="21" spans="2:10" ht="15">
      <c r="B21" s="6" t="s">
        <v>161</v>
      </c>
      <c r="C21" s="77">
        <f>'External Debt Stock 2011'!E21</f>
        <v>182261250.47</v>
      </c>
      <c r="D21" s="77">
        <f>'External Debt Stock 2011'!E21</f>
        <v>182261250.47</v>
      </c>
      <c r="E21" s="77">
        <f>'External Debt Stock 2013'!F22</f>
        <v>241309864.16999999</v>
      </c>
      <c r="F21" s="77">
        <f>'External Debt Stock 2014'!F23</f>
        <v>234416052.15000001</v>
      </c>
      <c r="G21" s="77">
        <f>'External Debt Stock 2015'!F22</f>
        <v>226368167.93000001</v>
      </c>
      <c r="H21" s="77">
        <f>'External Debt Stock 2016'!F20</f>
        <v>222882926.46000001</v>
      </c>
      <c r="I21" s="125">
        <f>'External Debt Stock 30June 2017'!F22</f>
        <v>232097155.44999999</v>
      </c>
      <c r="J21" s="229">
        <f>'External Debt Stock 30June 2018'!G23</f>
        <v>232965533.72999999</v>
      </c>
    </row>
    <row r="22" spans="2:10" ht="15">
      <c r="B22" s="6" t="s">
        <v>162</v>
      </c>
      <c r="C22" s="77">
        <f>'External Debt Stock 2011'!E22</f>
        <v>59777794.579999998</v>
      </c>
      <c r="D22" s="77">
        <f>'External Debt Stock 2011'!E22</f>
        <v>59777794.579999998</v>
      </c>
      <c r="E22" s="77">
        <f>'External Debt Stock 2013'!F23</f>
        <v>63897444.170000002</v>
      </c>
      <c r="F22" s="77">
        <f>'External Debt Stock 2014'!F24</f>
        <v>59796931.030000001</v>
      </c>
      <c r="G22" s="77">
        <f>'External Debt Stock 2015'!F23</f>
        <v>57612298.939999998</v>
      </c>
      <c r="H22" s="77">
        <f>'External Debt Stock 2016'!F21</f>
        <v>58247338.909999996</v>
      </c>
      <c r="I22" s="125">
        <f>'External Debt Stock 30June 2017'!F23</f>
        <v>65971488.659999996</v>
      </c>
      <c r="J22" s="229">
        <f>'External Debt Stock 30June 2018'!G24</f>
        <v>65047427.460000001</v>
      </c>
    </row>
    <row r="23" spans="2:10" ht="15">
      <c r="B23" s="6" t="s">
        <v>163</v>
      </c>
      <c r="C23" s="77">
        <f>'External Debt Stock 2011'!E23</f>
        <v>74138585.890000001</v>
      </c>
      <c r="D23" s="77">
        <f>'External Debt Stock 2011'!E23</f>
        <v>74138585.890000001</v>
      </c>
      <c r="E23" s="77">
        <f>'External Debt Stock 2013'!F24</f>
        <v>73725662.920000002</v>
      </c>
      <c r="F23" s="77">
        <f>'External Debt Stock 2014'!F25</f>
        <v>78925362.409999996</v>
      </c>
      <c r="G23" s="77">
        <f>'External Debt Stock 2015'!F24</f>
        <v>72153818.010000005</v>
      </c>
      <c r="H23" s="77">
        <f>'External Debt Stock 2016'!F22</f>
        <v>68060334.709999993</v>
      </c>
      <c r="I23" s="125">
        <f>'External Debt Stock 30June 2017'!F24</f>
        <v>67938632.886999995</v>
      </c>
      <c r="J23" s="229">
        <f>'External Debt Stock 30June 2018'!G25</f>
        <v>64757964.399999999</v>
      </c>
    </row>
    <row r="24" spans="2:10" ht="15">
      <c r="B24" s="6" t="s">
        <v>164</v>
      </c>
      <c r="C24" s="77">
        <f>'External Debt Stock 2011'!E24</f>
        <v>48308816.939999998</v>
      </c>
      <c r="D24" s="77">
        <f>'External Debt Stock 2011'!E24</f>
        <v>48308816.939999998</v>
      </c>
      <c r="E24" s="77">
        <f>'External Debt Stock 2013'!F25</f>
        <v>46855525.420000002</v>
      </c>
      <c r="F24" s="77">
        <f>'External Debt Stock 2014'!F26</f>
        <v>43786053.640000001</v>
      </c>
      <c r="G24" s="77">
        <f>'External Debt Stock 2015'!F25</f>
        <v>45275904.280000001</v>
      </c>
      <c r="H24" s="77">
        <f>'External Debt Stock 2016'!F23</f>
        <v>46101478.450000003</v>
      </c>
      <c r="I24" s="125">
        <f>'External Debt Stock 30June 2017'!F25</f>
        <v>47332467.090000004</v>
      </c>
      <c r="J24" s="229">
        <f>'External Debt Stock 30June 2018'!G26</f>
        <v>46759780.420000002</v>
      </c>
    </row>
    <row r="25" spans="2:10" ht="15">
      <c r="B25" s="6" t="s">
        <v>165</v>
      </c>
      <c r="C25" s="77">
        <f>'External Debt Stock 2011'!E25</f>
        <v>34303342.090000004</v>
      </c>
      <c r="D25" s="77">
        <f>'External Debt Stock 2011'!E25</f>
        <v>34303342.090000004</v>
      </c>
      <c r="E25" s="77">
        <f>'External Debt Stock 2013'!F26</f>
        <v>33960974.289999999</v>
      </c>
      <c r="F25" s="77">
        <f>'External Debt Stock 2014'!F27</f>
        <v>35787836.350000001</v>
      </c>
      <c r="G25" s="77">
        <f>'External Debt Stock 2015'!F26</f>
        <v>33632106.659999996</v>
      </c>
      <c r="H25" s="77">
        <f>'External Debt Stock 2016'!F24</f>
        <v>31947420.16</v>
      </c>
      <c r="I25" s="125">
        <f>'External Debt Stock 30June 2017'!F26</f>
        <v>32719347.57</v>
      </c>
      <c r="J25" s="229">
        <f>'External Debt Stock 30June 2018'!G27</f>
        <v>32371905.620000001</v>
      </c>
    </row>
    <row r="26" spans="2:10" ht="15">
      <c r="B26" s="6" t="s">
        <v>166</v>
      </c>
      <c r="C26" s="77">
        <f>'External Debt Stock 2011'!E26</f>
        <v>43989319.829999998</v>
      </c>
      <c r="D26" s="77">
        <f>'External Debt Stock 2011'!E26</f>
        <v>43989319.829999998</v>
      </c>
      <c r="E26" s="77">
        <f>'External Debt Stock 2013'!F27</f>
        <v>45871785.310000002</v>
      </c>
      <c r="F26" s="77">
        <f>'External Debt Stock 2014'!F28</f>
        <v>52722198.82</v>
      </c>
      <c r="G26" s="77">
        <f>'External Debt Stock 2015'!F27</f>
        <v>51032662.689999998</v>
      </c>
      <c r="H26" s="77">
        <f>'External Debt Stock 2016'!F25</f>
        <v>48975899.490000002</v>
      </c>
      <c r="I26" s="125">
        <f>'External Debt Stock 30June 2017'!F27</f>
        <v>50202210.960000001</v>
      </c>
      <c r="J26" s="229">
        <f>'External Debt Stock 30June 2018'!G28</f>
        <v>49871457.189999998</v>
      </c>
    </row>
    <row r="27" spans="2:10" ht="15">
      <c r="B27" s="6" t="s">
        <v>167</v>
      </c>
      <c r="C27" s="77">
        <f>'External Debt Stock 2011'!E27</f>
        <v>491847295.52999997</v>
      </c>
      <c r="D27" s="77">
        <f>'External Debt Stock 2011'!E27</f>
        <v>491847295.52999997</v>
      </c>
      <c r="E27" s="77">
        <f>'External Debt Stock 2013'!F28</f>
        <v>938135517.80999994</v>
      </c>
      <c r="F27" s="77">
        <f>'External Debt Stock 2014'!F29</f>
        <v>1169712848.6500001</v>
      </c>
      <c r="G27" s="77">
        <f>'External Debt Stock 2015'!F28</f>
        <v>1207900597.6500001</v>
      </c>
      <c r="H27" s="77">
        <f>'External Debt Stock 2016'!F26</f>
        <v>1380650731.0899999</v>
      </c>
      <c r="I27" s="125">
        <f>'External Debt Stock 30June 2017'!F28</f>
        <v>1446968827.8499999</v>
      </c>
      <c r="J27" s="229">
        <f>'External Debt Stock 30June 2018'!G29</f>
        <v>1451639937.8599999</v>
      </c>
    </row>
    <row r="28" spans="2:10" ht="15">
      <c r="B28" s="6" t="s">
        <v>168</v>
      </c>
      <c r="C28" s="77">
        <f>'External Debt Stock 2011'!E28</f>
        <v>37062758.789999999</v>
      </c>
      <c r="D28" s="77">
        <f>'External Debt Stock 2011'!E28</f>
        <v>37062758.789999999</v>
      </c>
      <c r="E28" s="77">
        <f>'External Debt Stock 2013'!F29</f>
        <v>47648079.920000002</v>
      </c>
      <c r="F28" s="77">
        <f>'External Debt Stock 2014'!F30</f>
        <v>49942696.579999998</v>
      </c>
      <c r="G28" s="77">
        <f>'External Debt Stock 2015'!F29</f>
        <v>53066146.920000002</v>
      </c>
      <c r="H28" s="77">
        <f>'External Debt Stock 2016'!F27</f>
        <v>56021853.270000003</v>
      </c>
      <c r="I28" s="125">
        <f>'External Debt Stock 30June 2017'!F29</f>
        <v>36274714.479999997</v>
      </c>
      <c r="J28" s="229">
        <f>'External Debt Stock 30June 2018'!G30</f>
        <v>61495066.439999998</v>
      </c>
    </row>
    <row r="29" spans="2:10" ht="15">
      <c r="B29" s="6" t="s">
        <v>169</v>
      </c>
      <c r="C29" s="77">
        <f>'External Debt Stock 2011'!E29</f>
        <v>28142518.989999998</v>
      </c>
      <c r="D29" s="77">
        <f>'External Debt Stock 2011'!E29</f>
        <v>28142518.989999998</v>
      </c>
      <c r="E29" s="77">
        <f>'External Debt Stock 2013'!F30</f>
        <v>31750342.66</v>
      </c>
      <c r="F29" s="77">
        <f>'External Debt Stock 2014'!F31</f>
        <v>44750438.25</v>
      </c>
      <c r="G29" s="77">
        <f>'External Debt Stock 2015'!F30</f>
        <v>44780717.630000003</v>
      </c>
      <c r="H29" s="77">
        <f>'External Debt Stock 2016'!F28</f>
        <v>45349530.399999999</v>
      </c>
      <c r="I29" s="125">
        <f>'External Debt Stock 30June 2017'!F30</f>
        <v>46021892.362999998</v>
      </c>
      <c r="J29" s="229">
        <f>'External Debt Stock 30June 2018'!G31</f>
        <v>55747995.990000002</v>
      </c>
    </row>
    <row r="30" spans="2:10" ht="15">
      <c r="B30" s="6" t="s">
        <v>170</v>
      </c>
      <c r="C30" s="77">
        <f>'External Debt Stock 2011'!E30</f>
        <v>94575129.900000006</v>
      </c>
      <c r="D30" s="77">
        <f>'External Debt Stock 2011'!E30</f>
        <v>94575129.900000006</v>
      </c>
      <c r="E30" s="77">
        <f>'External Debt Stock 2013'!F31</f>
        <v>116802098.95</v>
      </c>
      <c r="F30" s="77">
        <f>'External Debt Stock 2014'!F32</f>
        <v>109154553.08</v>
      </c>
      <c r="G30" s="77">
        <f>'External Debt Stock 2015'!F31</f>
        <v>103331349.94</v>
      </c>
      <c r="H30" s="77">
        <f>'External Debt Stock 2016'!F29</f>
        <v>103416368.77</v>
      </c>
      <c r="I30" s="125">
        <f>'External Debt Stock 30June 2017'!F31</f>
        <v>106249326.78</v>
      </c>
      <c r="J30" s="229">
        <f>'External Debt Stock 30June 2018'!G32</f>
        <v>105388666.18000001</v>
      </c>
    </row>
    <row r="31" spans="2:10" ht="15">
      <c r="B31" s="6" t="s">
        <v>171</v>
      </c>
      <c r="C31" s="77">
        <f>'External Debt Stock 2011'!E31</f>
        <v>50022172.539999999</v>
      </c>
      <c r="D31" s="77">
        <f>'External Debt Stock 2011'!E31</f>
        <v>50022172.539999999</v>
      </c>
      <c r="E31" s="77">
        <f>'External Debt Stock 2013'!F32</f>
        <v>52134726.590000004</v>
      </c>
      <c r="F31" s="77">
        <f>'External Debt Stock 2014'!F33</f>
        <v>52688524.399999999</v>
      </c>
      <c r="G31" s="77">
        <f>'External Debt Stock 2015'!F32</f>
        <v>52089561.210000001</v>
      </c>
      <c r="H31" s="77">
        <f>'External Debt Stock 2016'!F30</f>
        <v>49527401.219999999</v>
      </c>
      <c r="I31" s="125">
        <f>'External Debt Stock 30June 2017'!F32</f>
        <v>50192398.390000001</v>
      </c>
      <c r="J31" s="229">
        <f>'External Debt Stock 30June 2018'!G33</f>
        <v>81417458.579999998</v>
      </c>
    </row>
    <row r="32" spans="2:10" ht="15">
      <c r="B32" s="6" t="s">
        <v>172</v>
      </c>
      <c r="C32" s="77">
        <f>'External Debt Stock 2011'!E32</f>
        <v>61489569.100000001</v>
      </c>
      <c r="D32" s="77">
        <f>'External Debt Stock 2011'!E32</f>
        <v>61489569.100000001</v>
      </c>
      <c r="E32" s="77">
        <f>'External Debt Stock 2013'!F33</f>
        <v>61838048.100000001</v>
      </c>
      <c r="F32" s="77">
        <f>'External Debt Stock 2014'!F34</f>
        <v>74053294.390000001</v>
      </c>
      <c r="G32" s="77">
        <f>'External Debt Stock 2015'!F33</f>
        <v>76896131.150000006</v>
      </c>
      <c r="H32" s="77">
        <f>'External Debt Stock 2016'!F31</f>
        <v>70533845.790000007</v>
      </c>
      <c r="I32" s="125">
        <f>'External Debt Stock 30June 2017'!F33</f>
        <v>96347432.730000004</v>
      </c>
      <c r="J32" s="229">
        <f>'External Debt Stock 30June 2018'!G34</f>
        <v>101567066.28</v>
      </c>
    </row>
    <row r="33" spans="2:11" ht="15">
      <c r="B33" s="6" t="s">
        <v>173</v>
      </c>
      <c r="C33" s="77">
        <f>'External Debt Stock 2011'!E33</f>
        <v>78085379.909999996</v>
      </c>
      <c r="D33" s="77">
        <f>'External Debt Stock 2011'!E33</f>
        <v>78085379.909999996</v>
      </c>
      <c r="E33" s="77">
        <f>'External Debt Stock 2013'!F34</f>
        <v>80201551.159999996</v>
      </c>
      <c r="F33" s="77">
        <f>'External Debt Stock 2014'!F35</f>
        <v>72350590.319999993</v>
      </c>
      <c r="G33" s="77">
        <f>'External Debt Stock 2015'!F34</f>
        <v>66754604.539999999</v>
      </c>
      <c r="H33" s="77">
        <f>'External Debt Stock 2016'!F32</f>
        <v>71913437.739999995</v>
      </c>
      <c r="I33" s="125">
        <f>'External Debt Stock 30June 2017'!F34</f>
        <v>84969188.760000005</v>
      </c>
      <c r="J33" s="229">
        <f>'External Debt Stock 30June 2018'!G35</f>
        <v>106334516.11</v>
      </c>
    </row>
    <row r="34" spans="2:11" ht="15">
      <c r="B34" s="6" t="s">
        <v>174</v>
      </c>
      <c r="C34" s="77">
        <f>'External Debt Stock 2011'!E34</f>
        <v>20433976.300000001</v>
      </c>
      <c r="D34" s="77">
        <f>'External Debt Stock 2011'!E34</f>
        <v>20433976.300000001</v>
      </c>
      <c r="E34" s="77">
        <f>'External Debt Stock 2013'!F35</f>
        <v>22674216.600000001</v>
      </c>
      <c r="F34" s="77">
        <f>'External Debt Stock 2014'!F36</f>
        <v>30947579.75</v>
      </c>
      <c r="G34" s="77">
        <f>'External Debt Stock 2015'!F35</f>
        <v>30474421.989999998</v>
      </c>
      <c r="H34" s="77">
        <f>'External Debt Stock 2016'!F33</f>
        <v>29139067.379999999</v>
      </c>
      <c r="I34" s="125">
        <f>'External Debt Stock 30June 2017'!F35</f>
        <v>29731684.129999999</v>
      </c>
      <c r="J34" s="229">
        <f>'External Debt Stock 30June 2018'!G36</f>
        <v>29696386.149999999</v>
      </c>
    </row>
    <row r="35" spans="2:11" ht="15">
      <c r="B35" s="6" t="s">
        <v>175</v>
      </c>
      <c r="C35" s="77">
        <f>'External Debt Stock 2011'!E35</f>
        <v>33859588.210000001</v>
      </c>
      <c r="D35" s="77">
        <f>'External Debt Stock 2011'!E35</f>
        <v>33859588.210000001</v>
      </c>
      <c r="E35" s="77">
        <f>'External Debt Stock 2013'!F36</f>
        <v>42690633.600000001</v>
      </c>
      <c r="F35" s="77">
        <f>'External Debt Stock 2014'!F37</f>
        <v>44725095.710000001</v>
      </c>
      <c r="G35" s="77">
        <f>'External Debt Stock 2015'!F36</f>
        <v>46922403.740000002</v>
      </c>
      <c r="H35" s="77">
        <f>'External Debt Stock 2016'!F34</f>
        <v>48256593.969999999</v>
      </c>
      <c r="I35" s="125">
        <f>'External Debt Stock 30June 2017'!F36</f>
        <v>66444316.770000003</v>
      </c>
      <c r="J35" s="229">
        <f>'External Debt Stock 30June 2018'!G37</f>
        <v>79520400.989999995</v>
      </c>
    </row>
    <row r="36" spans="2:11" ht="15">
      <c r="B36" s="6" t="s">
        <v>176</v>
      </c>
      <c r="C36" s="77">
        <f>'External Debt Stock 2011'!E36</f>
        <v>40093825.619999997</v>
      </c>
      <c r="D36" s="77">
        <f>'External Debt Stock 2011'!E36</f>
        <v>40093825.619999997</v>
      </c>
      <c r="E36" s="77">
        <f>'External Debt Stock 2013'!F37</f>
        <v>44111989.859999999</v>
      </c>
      <c r="F36" s="77">
        <f>'External Debt Stock 2014'!F38</f>
        <v>44864819.460000001</v>
      </c>
      <c r="G36" s="77">
        <f>'External Debt Stock 2015'!F37</f>
        <v>41946527.109999999</v>
      </c>
      <c r="H36" s="77">
        <f>'External Debt Stock 2016'!F35</f>
        <v>39785679.950000003</v>
      </c>
      <c r="I36" s="125">
        <f>'External Debt Stock 30June 2017'!F37</f>
        <v>40787145.729999997</v>
      </c>
      <c r="J36" s="229">
        <f>'External Debt Stock 30June 2018'!G38</f>
        <v>40225935.909999996</v>
      </c>
    </row>
    <row r="37" spans="2:11" ht="15">
      <c r="B37" s="6" t="s">
        <v>177</v>
      </c>
      <c r="C37" s="77">
        <f>'External Debt Stock 2011'!E37</f>
        <v>20396408.399999999</v>
      </c>
      <c r="D37" s="77">
        <f>'External Debt Stock 2011'!E37</f>
        <v>20396408.399999999</v>
      </c>
      <c r="E37" s="77">
        <f>'External Debt Stock 2013'!F38</f>
        <v>23554326.969999999</v>
      </c>
      <c r="F37" s="77">
        <f>'External Debt Stock 2014'!F39</f>
        <v>22780063.890000001</v>
      </c>
      <c r="G37" s="77">
        <f>'External Debt Stock 2015'!F38</f>
        <v>22934478.170000002</v>
      </c>
      <c r="H37" s="77">
        <f>'External Debt Stock 2016'!F36</f>
        <v>21926982.52</v>
      </c>
      <c r="I37" s="125">
        <f>'External Debt Stock 30June 2017'!F38</f>
        <v>22394566.859999999</v>
      </c>
      <c r="J37" s="229">
        <f>'External Debt Stock 30June 2018'!G39</f>
        <v>22113312.199999999</v>
      </c>
    </row>
    <row r="38" spans="2:11" ht="15">
      <c r="B38" s="6" t="s">
        <v>178</v>
      </c>
      <c r="C38" s="77">
        <f>'External Debt Stock 2011'!E38</f>
        <v>31188905.449999999</v>
      </c>
      <c r="D38" s="77">
        <f>'External Debt Stock 2011'!E38</f>
        <v>31188905.449999999</v>
      </c>
      <c r="E38" s="77">
        <f>'External Debt Stock 2013'!F39</f>
        <v>33033729.59</v>
      </c>
      <c r="F38" s="77">
        <f>'External Debt Stock 2014'!F40</f>
        <v>31237619.25</v>
      </c>
      <c r="G38" s="77">
        <f>'External Debt Stock 2015'!F39</f>
        <v>30456120.370000001</v>
      </c>
      <c r="H38" s="77">
        <f>'External Debt Stock 2016'!F37</f>
        <v>28536278.899999999</v>
      </c>
      <c r="I38" s="125">
        <f>'External Debt Stock 30June 2017'!F39</f>
        <v>29229643.888</v>
      </c>
      <c r="J38" s="229">
        <f>'External Debt Stock 30June 2018'!G40</f>
        <v>28496975.620000001</v>
      </c>
    </row>
    <row r="39" spans="2:11" ht="15">
      <c r="B39" s="6" t="s">
        <v>179</v>
      </c>
      <c r="C39" s="77">
        <f>'External Debt Stock 2011'!E39</f>
        <v>26305193.25</v>
      </c>
      <c r="D39" s="77">
        <f>'External Debt Stock 2011'!E39</f>
        <v>26305193.25</v>
      </c>
      <c r="E39" s="77">
        <f>'External Debt Stock 2013'!F40</f>
        <v>32292716.690000001</v>
      </c>
      <c r="F39" s="77">
        <f>'External Debt Stock 2014'!F41</f>
        <v>35547562.299999997</v>
      </c>
      <c r="G39" s="77">
        <f>'External Debt Stock 2015'!F40</f>
        <v>34919653.149999999</v>
      </c>
      <c r="H39" s="77">
        <f>'External Debt Stock 2016'!F38</f>
        <v>33614368.270000003</v>
      </c>
      <c r="I39" s="125">
        <f>'External Debt Stock 30June 2017'!F40</f>
        <v>34453627.729999997</v>
      </c>
      <c r="J39" s="229">
        <f>'External Debt Stock 30June 2018'!G41</f>
        <v>34244939.780000001</v>
      </c>
    </row>
    <row r="40" spans="2:11" ht="15">
      <c r="B40" s="6" t="s">
        <v>180</v>
      </c>
      <c r="C40" s="77">
        <f>'External Debt Stock 2011'!E40</f>
        <v>36842710.880000003</v>
      </c>
      <c r="D40" s="77">
        <f>'External Debt Stock 2011'!E40</f>
        <v>36842710.880000003</v>
      </c>
      <c r="E40" s="77">
        <f>'External Debt Stock 2013'!F41</f>
        <v>39218574.390000001</v>
      </c>
      <c r="F40" s="77">
        <f>'External Debt Stock 2014'!F42</f>
        <v>36636548.579999998</v>
      </c>
      <c r="G40" s="77">
        <f>'External Debt Stock 2015'!F41</f>
        <v>35044755.920000002</v>
      </c>
      <c r="H40" s="77">
        <f>'External Debt Stock 2016'!F39</f>
        <v>32810348.600000001</v>
      </c>
      <c r="I40" s="125">
        <f>'External Debt Stock 30June 2017'!F41</f>
        <v>33553730.75</v>
      </c>
      <c r="J40" s="229">
        <f>'External Debt Stock 30June 2018'!G42</f>
        <v>32833430.199999999</v>
      </c>
    </row>
    <row r="41" spans="2:11" s="79" customFormat="1" ht="15">
      <c r="B41" s="78" t="s">
        <v>188</v>
      </c>
      <c r="C41" s="95">
        <f>'External Debt Stock 2011'!E41</f>
        <v>2165347282.0900002</v>
      </c>
      <c r="D41" s="95">
        <f>'External Debt Stock 2011'!E41</f>
        <v>2165347282.0900002</v>
      </c>
      <c r="E41" s="95">
        <f>'External Debt Stock 2013'!F42</f>
        <v>2816019271.9899998</v>
      </c>
      <c r="F41" s="95">
        <f>'External Debt Stock 2014'!F43</f>
        <v>3265817562.0700002</v>
      </c>
      <c r="G41" s="95">
        <f>'External Debt Stock 2015'!F42</f>
        <v>3369911154.54</v>
      </c>
      <c r="H41" s="95">
        <f>'External Debt Stock 2016'!F40</f>
        <v>3567618236.8200002</v>
      </c>
      <c r="I41" s="128">
        <f>'External Debt Stock 30June 2017'!F42</f>
        <v>3940164947.1650004</v>
      </c>
      <c r="J41" s="128">
        <f>'External Debt Stock 30June 2018'!G43</f>
        <v>4248683988.1399994</v>
      </c>
    </row>
    <row r="42" spans="2:11" s="79" customFormat="1" ht="15">
      <c r="B42" s="80" t="s">
        <v>182</v>
      </c>
      <c r="C42" s="96">
        <f>'External Debt Stock 2011'!E42</f>
        <v>3501232617.9099998</v>
      </c>
      <c r="D42" s="96">
        <f>'External Debt Stock 2011'!E42</f>
        <v>3501232617.9099998</v>
      </c>
      <c r="E42" s="96">
        <f>'External Debt Stock 2013'!F43</f>
        <v>6005796877.9099998</v>
      </c>
      <c r="F42" s="96">
        <f>'External Debt Stock 2014'!F44</f>
        <v>6445631547.9300003</v>
      </c>
      <c r="G42" s="96">
        <f>'External Debt Stock 2015'!F43</f>
        <v>7348520340.2600002</v>
      </c>
      <c r="H42" s="96">
        <f>'External Debt Stock 2016'!F41</f>
        <v>7838658360.1800003</v>
      </c>
      <c r="I42" s="127">
        <f>'External Debt Stock 30June 2017'!F43</f>
        <v>11106845052.834999</v>
      </c>
      <c r="J42" s="127">
        <f>'External Debt Stock 30June 2018'!G44</f>
        <v>17834756936.860001</v>
      </c>
      <c r="K42" s="528">
        <f>J42/1000000</f>
        <v>17834.756936860002</v>
      </c>
    </row>
    <row r="43" spans="2:11" s="79" customFormat="1" ht="15">
      <c r="B43" s="81" t="s">
        <v>189</v>
      </c>
      <c r="C43" s="94">
        <f>'External Debt Stock 2011'!E43</f>
        <v>5666579900</v>
      </c>
      <c r="D43" s="94">
        <f>'External Debt Stock 2011'!E43</f>
        <v>5666579900</v>
      </c>
      <c r="E43" s="94">
        <f>'External Debt Stock 2013'!F44</f>
        <v>8821816149.8999996</v>
      </c>
      <c r="F43" s="94">
        <f>'External Debt Stock 2014'!F45</f>
        <v>9711449110</v>
      </c>
      <c r="G43" s="94">
        <f>'External Debt Stock 2015'!F44</f>
        <v>10718431494.799999</v>
      </c>
      <c r="H43" s="94">
        <f>'External Debt Stock 2016'!F42</f>
        <v>11406276597</v>
      </c>
      <c r="I43" s="126">
        <f>'External Debt Stock 30June 2017'!F44</f>
        <v>15047010000</v>
      </c>
      <c r="J43" s="126">
        <f>'External Debt Stock 30June 2018'!G45</f>
        <v>22083440925</v>
      </c>
      <c r="K43" s="528">
        <f>J41/1000000</f>
        <v>4248.6839881399992</v>
      </c>
    </row>
    <row r="44" spans="2:11" ht="15">
      <c r="B44" s="6"/>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43"/>
  <sheetViews>
    <sheetView topLeftCell="D33" workbookViewId="0">
      <selection activeCell="J43" sqref="J4:J43"/>
    </sheetView>
  </sheetViews>
  <sheetFormatPr defaultRowHeight="12.75"/>
  <cols>
    <col min="2" max="2" width="22.5703125" customWidth="1"/>
    <col min="3" max="3" width="22.85546875" customWidth="1"/>
    <col min="4" max="4" width="27" customWidth="1"/>
    <col min="5" max="5" width="20" customWidth="1"/>
    <col min="6" max="6" width="22" customWidth="1"/>
    <col min="7" max="7" width="21.7109375" customWidth="1"/>
    <col min="8" max="8" width="21.28515625" customWidth="1"/>
    <col min="9" max="9" width="21" customWidth="1"/>
    <col min="10" max="10" width="28.85546875" style="30" customWidth="1"/>
  </cols>
  <sheetData>
    <row r="2" spans="2:10" ht="15">
      <c r="B2" s="10" t="s">
        <v>139</v>
      </c>
    </row>
    <row r="3" spans="2:10" ht="15">
      <c r="B3" s="76"/>
      <c r="C3" s="33">
        <v>2011</v>
      </c>
      <c r="D3" s="33">
        <v>2012</v>
      </c>
      <c r="E3" s="33">
        <v>2013</v>
      </c>
      <c r="F3" s="33">
        <v>2014</v>
      </c>
      <c r="G3" s="33">
        <v>2015</v>
      </c>
      <c r="H3" s="33">
        <v>2016</v>
      </c>
      <c r="I3" s="33">
        <v>2017</v>
      </c>
      <c r="J3" s="226" t="s">
        <v>543</v>
      </c>
    </row>
    <row r="4" spans="2:10" ht="15">
      <c r="B4" s="6" t="s">
        <v>144</v>
      </c>
      <c r="C4" s="77">
        <f>'Domestic Debt Stock 2011'!C4</f>
        <v>24202240000</v>
      </c>
      <c r="D4" s="77">
        <f>'Domestic Debt Stock 2012'!C3</f>
        <v>8663790000</v>
      </c>
      <c r="E4" s="77">
        <f>'Domestic Debt Stock 2013'!C4</f>
        <v>31736723709.990002</v>
      </c>
      <c r="F4" s="77">
        <f>'Domestic Debt Stock 2014'!B5</f>
        <v>25126070.685099997</v>
      </c>
      <c r="G4" s="77">
        <f>'Domestic Debt Stock 2015'!C5</f>
        <v>33530526404.799999</v>
      </c>
      <c r="H4" s="77">
        <f>'Domestic Debt Stock 2016'!C4</f>
        <v>53525312006.519997</v>
      </c>
      <c r="I4" s="77">
        <f>'Domestic Debt Stock 30 June2017'!D5</f>
        <v>53525312006.519997</v>
      </c>
      <c r="J4" s="77">
        <f>'Domestic Debt Stock 30June 2018'!D7</f>
        <v>57467618625.510002</v>
      </c>
    </row>
    <row r="5" spans="2:10" ht="15">
      <c r="B5" s="6" t="s">
        <v>145</v>
      </c>
      <c r="C5" s="77">
        <f>'Domestic Debt Stock 2011'!C5</f>
        <v>25954200000</v>
      </c>
      <c r="D5" s="77">
        <f>'Domestic Debt Stock 2012'!C4</f>
        <v>24284060000</v>
      </c>
      <c r="E5" s="77">
        <f>'Domestic Debt Stock 2013'!C5</f>
        <v>15976516325.57</v>
      </c>
      <c r="F5" s="77">
        <f>'Domestic Debt Stock 2014'!B6</f>
        <v>26443259639.889999</v>
      </c>
      <c r="G5" s="77">
        <f>'Domestic Debt Stock 2015'!C6</f>
        <v>47201622579.959999</v>
      </c>
      <c r="H5" s="77">
        <f>'Domestic Debt Stock 2016'!C5</f>
        <v>62157535395.459999</v>
      </c>
      <c r="I5" s="77">
        <f>'Domestic Debt Stock 30 June2017'!D6</f>
        <v>62157535395.460007</v>
      </c>
      <c r="J5" s="77">
        <f>'Domestic Debt Stock 30June 2018'!D8</f>
        <v>67460656267.079994</v>
      </c>
    </row>
    <row r="6" spans="2:10" ht="15">
      <c r="B6" s="6" t="s">
        <v>146</v>
      </c>
      <c r="C6" s="77">
        <f>'Domestic Debt Stock 2011'!C6</f>
        <v>41253910000</v>
      </c>
      <c r="D6" s="77">
        <f>'Domestic Debt Stock 2012'!C5</f>
        <v>108889390000</v>
      </c>
      <c r="E6" s="77">
        <f>'Domestic Debt Stock 2013'!C6</f>
        <v>125037037605.7</v>
      </c>
      <c r="F6" s="77">
        <f>'Domestic Debt Stock 2014'!B7</f>
        <v>81756010209.949997</v>
      </c>
      <c r="G6" s="77">
        <f>'Domestic Debt Stock 2015'!C7</f>
        <v>147575744158.56</v>
      </c>
      <c r="H6" s="77">
        <f>'Domestic Debt Stock 2016'!C6</f>
        <v>155431513524.26999</v>
      </c>
      <c r="I6" s="77">
        <f>'Domestic Debt Stock 30 June2017'!D7</f>
        <v>155431513524.26999</v>
      </c>
      <c r="J6" s="77">
        <f>'Domestic Debt Stock 30June 2018'!D9</f>
        <v>179714994143.75</v>
      </c>
    </row>
    <row r="7" spans="2:10" ht="15">
      <c r="B7" s="6" t="s">
        <v>147</v>
      </c>
      <c r="C7" s="77">
        <f>'Domestic Debt Stock 2011'!C7</f>
        <v>6403320000</v>
      </c>
      <c r="D7" s="77">
        <f>'Domestic Debt Stock 2012'!C6</f>
        <v>14299990000</v>
      </c>
      <c r="E7" s="77">
        <f>'Domestic Debt Stock 2013'!C7</f>
        <v>3025797046.6700001</v>
      </c>
      <c r="F7" s="77">
        <f>'Domestic Debt Stock 2014'!B8</f>
        <v>2876176930.0300002</v>
      </c>
      <c r="G7" s="77">
        <f>'Domestic Debt Stock 2015'!C8</f>
        <v>3575774874.9400001</v>
      </c>
      <c r="H7" s="77">
        <f>'Domestic Debt Stock 2016'!C7</f>
        <v>3993892365.1300001</v>
      </c>
      <c r="I7" s="77">
        <f>'Domestic Debt Stock 30 June2017'!D8</f>
        <v>3993892365.1300011</v>
      </c>
      <c r="J7" s="77">
        <f>'Domestic Debt Stock 30June 2018'!D10</f>
        <v>2612431503.8899999</v>
      </c>
    </row>
    <row r="8" spans="2:10" ht="15">
      <c r="B8" s="6" t="s">
        <v>148</v>
      </c>
      <c r="C8" s="77">
        <f>'Domestic Debt Stock 2011'!C8</f>
        <v>18345730000</v>
      </c>
      <c r="D8" s="77">
        <f>'Domestic Debt Stock 2012'!C7</f>
        <v>18807270000</v>
      </c>
      <c r="E8" s="77">
        <f>'Domestic Debt Stock 2013'!C8</f>
        <v>16825508391.99</v>
      </c>
      <c r="F8" s="77">
        <f>'Domestic Debt Stock 2014'!B9</f>
        <v>27999814811.91</v>
      </c>
      <c r="G8" s="77">
        <f>'Domestic Debt Stock 2015'!C9</f>
        <v>57652771752.739998</v>
      </c>
      <c r="H8" s="77">
        <f>'Domestic Debt Stock 2016'!C8</f>
        <v>69988356863.979996</v>
      </c>
      <c r="I8" s="77">
        <f>'Domestic Debt Stock 30 June2017'!D9</f>
        <v>69988356863.980011</v>
      </c>
      <c r="J8" s="77">
        <f>'Domestic Debt Stock 30June 2018'!D11</f>
        <v>78076937314.819992</v>
      </c>
    </row>
    <row r="9" spans="2:10" ht="15">
      <c r="B9" s="6" t="s">
        <v>149</v>
      </c>
      <c r="C9" s="77">
        <f>'Domestic Debt Stock 2011'!C9</f>
        <v>162822650000</v>
      </c>
      <c r="D9" s="77">
        <f>'Domestic Debt Stock 2012'!C8</f>
        <v>222401770000</v>
      </c>
      <c r="E9" s="77">
        <f>'Domestic Debt Stock 2013'!C9</f>
        <v>69513133900.539993</v>
      </c>
      <c r="F9" s="77">
        <f>'Domestic Debt Stock 2014'!B10</f>
        <v>91681863473.289993</v>
      </c>
      <c r="G9" s="77">
        <f>'Domestic Debt Stock 2015'!C10</f>
        <v>103374234640.82001</v>
      </c>
      <c r="H9" s="77">
        <f>'Domestic Debt Stock 2016'!C9</f>
        <v>140177083911.42001</v>
      </c>
      <c r="I9" s="77">
        <f>'Domestic Debt Stock 30 June2017'!D10</f>
        <v>140177083911.42001</v>
      </c>
      <c r="J9" s="77">
        <f>'Domestic Debt Stock 30June 2018'!D12</f>
        <v>123031521306.14001</v>
      </c>
    </row>
    <row r="10" spans="2:10" ht="15">
      <c r="B10" s="6" t="s">
        <v>150</v>
      </c>
      <c r="C10" s="77">
        <f>'Domestic Debt Stock 2011'!C10</f>
        <v>16631140000</v>
      </c>
      <c r="D10" s="77">
        <f>'Domestic Debt Stock 2012'!C9</f>
        <v>24402440000</v>
      </c>
      <c r="E10" s="77">
        <f>'Domestic Debt Stock 2013'!C10</f>
        <v>24987874907.59</v>
      </c>
      <c r="F10" s="77">
        <f>'Domestic Debt Stock 2014'!B11</f>
        <v>17772056428.889999</v>
      </c>
      <c r="G10" s="77">
        <f>'Domestic Debt Stock 2015'!C11</f>
        <v>39944214752.449997</v>
      </c>
      <c r="H10" s="77">
        <f>'Domestic Debt Stock 2016'!C10</f>
        <v>63526706066.010002</v>
      </c>
      <c r="I10" s="77">
        <f>'Domestic Debt Stock 30 June2017'!D11</f>
        <v>63526706066.010002</v>
      </c>
      <c r="J10" s="77">
        <f>'Domestic Debt Stock 30June 2018'!D13</f>
        <v>92930649665.690002</v>
      </c>
    </row>
    <row r="11" spans="2:10" ht="15">
      <c r="B11" s="6" t="s">
        <v>151</v>
      </c>
      <c r="C11" s="77">
        <f>'Domestic Debt Stock 2011'!C11</f>
        <v>1684560000</v>
      </c>
      <c r="D11" s="77">
        <f>'Domestic Debt Stock 2012'!C10</f>
        <v>24423200000</v>
      </c>
      <c r="E11" s="77">
        <f>'Domestic Debt Stock 2013'!C11</f>
        <v>23943150000</v>
      </c>
      <c r="F11" s="77">
        <f>'Domestic Debt Stock 2014'!B12</f>
        <v>22302790000</v>
      </c>
      <c r="G11" s="77">
        <f>'Domestic Debt Stock 2015'!C12</f>
        <v>22338730000</v>
      </c>
      <c r="H11" s="77">
        <f>'Domestic Debt Stock 2016'!C11</f>
        <v>30929430222.099998</v>
      </c>
      <c r="I11" s="77">
        <f>'Domestic Debt Stock 30 June2017'!D12</f>
        <v>30929430222.099995</v>
      </c>
      <c r="J11" s="77">
        <f>'Domestic Debt Stock 30June 2018'!D14</f>
        <v>77523662982.229996</v>
      </c>
    </row>
    <row r="12" spans="2:10" ht="15">
      <c r="B12" s="6" t="s">
        <v>152</v>
      </c>
      <c r="C12" s="77">
        <f>'Domestic Debt Stock 2011'!C12</f>
        <v>90750050000</v>
      </c>
      <c r="D12" s="77">
        <f>'Domestic Debt Stock 2012'!C11</f>
        <v>90872910000</v>
      </c>
      <c r="E12" s="77">
        <f>'Domestic Debt Stock 2013'!C12</f>
        <v>116061634844.17999</v>
      </c>
      <c r="F12" s="77">
        <f>'Domestic Debt Stock 2014'!B13</f>
        <v>107342898378.22</v>
      </c>
      <c r="G12" s="77">
        <f>'Domestic Debt Stock 2015'!C13</f>
        <v>115522252057.75999</v>
      </c>
      <c r="H12" s="77">
        <f>'Domestic Debt Stock 2016'!C12</f>
        <v>128142093128.98</v>
      </c>
      <c r="I12" s="77">
        <f>'Domestic Debt Stock 30 June2017'!D13</f>
        <v>128142093128.98</v>
      </c>
      <c r="J12" s="77">
        <f>'Domestic Debt Stock 30June 2018'!D15</f>
        <v>124943613082.60999</v>
      </c>
    </row>
    <row r="13" spans="2:10" ht="15">
      <c r="B13" s="6" t="s">
        <v>153</v>
      </c>
      <c r="C13" s="77">
        <f>'Domestic Debt Stock 2011'!C13</f>
        <v>90843570000</v>
      </c>
      <c r="D13" s="77">
        <f>'Domestic Debt Stock 2012'!C12</f>
        <v>83684010000</v>
      </c>
      <c r="E13" s="77">
        <f>'Domestic Debt Stock 2013'!C13</f>
        <v>102100201248.42</v>
      </c>
      <c r="F13" s="77">
        <f>'Domestic Debt Stock 2014'!B14</f>
        <v>211953209702.67999</v>
      </c>
      <c r="G13" s="77">
        <f>'Domestic Debt Stock 2015'!C14</f>
        <v>320605705560.12</v>
      </c>
      <c r="H13" s="77">
        <f>'Domestic Debt Stock 2016'!C13</f>
        <v>241231439060.79001</v>
      </c>
      <c r="I13" s="77">
        <f>'Domestic Debt Stock 30 June2017'!D14</f>
        <v>241231439060.78995</v>
      </c>
      <c r="J13" s="77">
        <f>'Domestic Debt Stock 30June 2018'!D16</f>
        <v>222680606739.33997</v>
      </c>
    </row>
    <row r="14" spans="2:10" ht="15">
      <c r="B14" s="6" t="s">
        <v>154</v>
      </c>
      <c r="C14" s="77">
        <f>'Domestic Debt Stock 2011'!C14</f>
        <v>40239940000</v>
      </c>
      <c r="D14" s="77">
        <f>'Domestic Debt Stock 2012'!C13</f>
        <v>28895750000</v>
      </c>
      <c r="E14" s="77">
        <f>'Domestic Debt Stock 2013'!C14</f>
        <v>13236092949.91</v>
      </c>
      <c r="F14" s="77">
        <f>'Domestic Debt Stock 2014'!B15</f>
        <v>6954978600.1300001</v>
      </c>
      <c r="G14" s="77">
        <f>'Domestic Debt Stock 2015'!C15</f>
        <v>34168940626.650002</v>
      </c>
      <c r="H14" s="77">
        <f>'Domestic Debt Stock 2016'!C14</f>
        <v>28057144823.57</v>
      </c>
      <c r="I14" s="77">
        <f>'Domestic Debt Stock 30 June2017'!D15</f>
        <v>28057144823.569996</v>
      </c>
      <c r="J14" s="77">
        <f>'Domestic Debt Stock 30June 2018'!D17</f>
        <v>34515070111.769997</v>
      </c>
    </row>
    <row r="15" spans="2:10" ht="15">
      <c r="B15" s="6" t="s">
        <v>155</v>
      </c>
      <c r="C15" s="77">
        <f>'Domestic Debt Stock 2011'!C15</f>
        <v>39044300000</v>
      </c>
      <c r="D15" s="77">
        <f>'Domestic Debt Stock 2012'!C14</f>
        <v>62274740000</v>
      </c>
      <c r="E15" s="77">
        <f>'Domestic Debt Stock 2013'!C15</f>
        <v>48190150127.260002</v>
      </c>
      <c r="F15" s="77">
        <f>'Domestic Debt Stock 2014'!B16</f>
        <v>40049999265.5</v>
      </c>
      <c r="G15" s="77">
        <f>'Domestic Debt Stock 2015'!C16</f>
        <v>46289079475.93</v>
      </c>
      <c r="H15" s="77">
        <f>'Domestic Debt Stock 2016'!C15</f>
        <v>45091949113.970001</v>
      </c>
      <c r="I15" s="77">
        <f>'Domestic Debt Stock 30 June2017'!D16</f>
        <v>45091949113.970001</v>
      </c>
      <c r="J15" s="77">
        <f>'Domestic Debt Stock 30June 2018'!D18</f>
        <v>69004633290.089996</v>
      </c>
    </row>
    <row r="16" spans="2:10" ht="15">
      <c r="B16" s="6" t="s">
        <v>156</v>
      </c>
      <c r="C16" s="77">
        <f>'Domestic Debt Stock 2011'!C16</f>
        <v>23667510000</v>
      </c>
      <c r="D16" s="77">
        <f>'Domestic Debt Stock 2012'!C15</f>
        <v>39587700000</v>
      </c>
      <c r="E16" s="77">
        <f>'Domestic Debt Stock 2013'!C16</f>
        <v>22376368393.610001</v>
      </c>
      <c r="F16" s="77">
        <f>'Domestic Debt Stock 2014'!B17</f>
        <v>30460634167.790001</v>
      </c>
      <c r="G16" s="77">
        <f>'Domestic Debt Stock 2015'!C17</f>
        <v>52564975851.050003</v>
      </c>
      <c r="H16" s="77">
        <f>'Domestic Debt Stock 2016'!C16</f>
        <v>85049678107.889999</v>
      </c>
      <c r="I16" s="77">
        <f>'Domestic Debt Stock 30 June2017'!D17</f>
        <v>85049678107.889984</v>
      </c>
      <c r="J16" s="77">
        <f>'Domestic Debt Stock 30June 2018'!D19</f>
        <v>117724274041.26001</v>
      </c>
    </row>
    <row r="17" spans="2:10" ht="15">
      <c r="B17" s="6" t="s">
        <v>157</v>
      </c>
      <c r="C17" s="77">
        <f>'Domestic Debt Stock 2011'!C17</f>
        <v>10887170000</v>
      </c>
      <c r="D17" s="77">
        <f>'Domestic Debt Stock 2012'!C16</f>
        <v>17354190000</v>
      </c>
      <c r="E17" s="77">
        <f>'Domestic Debt Stock 2013'!C17</f>
        <v>12061395495.120001</v>
      </c>
      <c r="F17" s="77">
        <f>'Domestic Debt Stock 2014'!B18</f>
        <v>22625689450.240002</v>
      </c>
      <c r="G17" s="77">
        <f>'Domestic Debt Stock 2015'!C18</f>
        <v>37550234882.489998</v>
      </c>
      <c r="H17" s="77">
        <f>'Domestic Debt Stock 2016'!C17</f>
        <v>48417542411.949997</v>
      </c>
      <c r="I17" s="77">
        <f>'Domestic Debt Stock 30 June2017'!D18</f>
        <v>48417542411.949989</v>
      </c>
      <c r="J17" s="77">
        <f>'Domestic Debt Stock 30June 2018'!D20</f>
        <v>61231913793.950005</v>
      </c>
    </row>
    <row r="18" spans="2:10" ht="15">
      <c r="B18" s="6" t="s">
        <v>158</v>
      </c>
      <c r="C18" s="77">
        <f>'Domestic Debt Stock 2011'!C18</f>
        <v>7170420000</v>
      </c>
      <c r="D18" s="77">
        <f>'Domestic Debt Stock 2012'!C17</f>
        <v>30243540000</v>
      </c>
      <c r="E18" s="77">
        <f>'Domestic Debt Stock 2013'!C18</f>
        <v>27992839304.52</v>
      </c>
      <c r="F18" s="77">
        <f>'Domestic Debt Stock 2014'!B19</f>
        <v>29591442971.689999</v>
      </c>
      <c r="G18" s="77">
        <f>'Domestic Debt Stock 2015'!C19</f>
        <v>53454395426.580002</v>
      </c>
      <c r="H18" s="77">
        <f>'Domestic Debt Stock 2016'!C18</f>
        <v>48312227448.910004</v>
      </c>
      <c r="I18" s="77">
        <f>'Domestic Debt Stock 30 June2017'!D19</f>
        <v>48312227448.910004</v>
      </c>
      <c r="J18" s="77">
        <f>'Domestic Debt Stock 30June 2018'!D21</f>
        <v>41939190055.529999</v>
      </c>
    </row>
    <row r="19" spans="2:10" ht="15">
      <c r="B19" s="6" t="s">
        <v>159</v>
      </c>
      <c r="C19" s="77">
        <f>'Domestic Debt Stock 2011'!C19</f>
        <v>25419400000</v>
      </c>
      <c r="D19" s="77">
        <f>'Domestic Debt Stock 2012'!C18</f>
        <v>16700730000</v>
      </c>
      <c r="E19" s="77">
        <f>'Domestic Debt Stock 2013'!C19</f>
        <v>12633534789.870001</v>
      </c>
      <c r="F19" s="77">
        <f>'Domestic Debt Stock 2014'!B20</f>
        <v>28946448914.259998</v>
      </c>
      <c r="G19" s="77">
        <f>'Domestic Debt Stock 2015'!C20</f>
        <v>71743513593.940002</v>
      </c>
      <c r="H19" s="77">
        <f>'Domestic Debt Stock 2016'!C19</f>
        <v>93267764679.139999</v>
      </c>
      <c r="I19" s="77">
        <f>'Domestic Debt Stock 30 June2017'!D20</f>
        <v>93267764679.139999</v>
      </c>
      <c r="J19" s="77">
        <f>'Domestic Debt Stock 30June 2018'!D22</f>
        <v>85432191992.419998</v>
      </c>
    </row>
    <row r="20" spans="2:10" ht="15">
      <c r="B20" s="6" t="s">
        <v>160</v>
      </c>
      <c r="C20" s="77">
        <f>'Domestic Debt Stock 2011'!C20</f>
        <v>1590540000</v>
      </c>
      <c r="D20" s="77">
        <f>'Domestic Debt Stock 2012'!C19</f>
        <v>2081429999.9999998</v>
      </c>
      <c r="E20" s="77">
        <f>'Domestic Debt Stock 2013'!C20</f>
        <v>1612286807.2</v>
      </c>
      <c r="F20" s="77">
        <f>'Domestic Debt Stock 2014'!B21</f>
        <v>1569942087.01</v>
      </c>
      <c r="G20" s="77">
        <f>'Domestic Debt Stock 2015'!C21</f>
        <v>22194825541.330002</v>
      </c>
      <c r="H20" s="77">
        <f>'Domestic Debt Stock 2016'!C20</f>
        <v>19005549048.549999</v>
      </c>
      <c r="I20" s="77">
        <f>'Domestic Debt Stock 30 June2017'!D21</f>
        <v>23089259246.840004</v>
      </c>
      <c r="J20" s="77">
        <f>'Domestic Debt Stock 30June 2018'!D23</f>
        <v>34488374498.849998</v>
      </c>
    </row>
    <row r="21" spans="2:10" ht="15">
      <c r="B21" s="6" t="s">
        <v>161</v>
      </c>
      <c r="C21" s="77">
        <f>'Domestic Debt Stock 2011'!C21</f>
        <v>34771710000</v>
      </c>
      <c r="D21" s="77">
        <f>'Domestic Debt Stock 2012'!C20</f>
        <v>22855930000</v>
      </c>
      <c r="E21" s="77">
        <f>'Domestic Debt Stock 2013'!C21</f>
        <v>9831844875.1399994</v>
      </c>
      <c r="F21" s="77">
        <f>'Domestic Debt Stock 2014'!B22</f>
        <v>16683751594.41</v>
      </c>
      <c r="G21" s="77">
        <f>'Domestic Debt Stock 2015'!C22</f>
        <v>49847912415.07</v>
      </c>
      <c r="H21" s="77">
        <f>'Domestic Debt Stock 2016'!C21</f>
        <v>63267471968.43</v>
      </c>
      <c r="I21" s="77">
        <f>'Domestic Debt Stock 30 June2017'!D22</f>
        <v>63276471968.43</v>
      </c>
      <c r="J21" s="77">
        <f>'Domestic Debt Stock 30June 2018'!D24</f>
        <v>75606381758.429993</v>
      </c>
    </row>
    <row r="22" spans="2:10" ht="15">
      <c r="B22" s="6" t="s">
        <v>162</v>
      </c>
      <c r="C22" s="77">
        <f>'Domestic Debt Stock 2011'!C22</f>
        <v>5867290000</v>
      </c>
      <c r="D22" s="77">
        <f>'Domestic Debt Stock 2012'!C21</f>
        <v>5867290000</v>
      </c>
      <c r="E22" s="77">
        <f>'Domestic Debt Stock 2013'!C22</f>
        <v>32207008565.09</v>
      </c>
      <c r="F22" s="77">
        <f>'Domestic Debt Stock 2014'!B23</f>
        <v>31423625015.470001</v>
      </c>
      <c r="G22" s="77">
        <f>'Domestic Debt Stock 2015'!C23</f>
        <v>65007329454.769997</v>
      </c>
      <c r="H22" s="77">
        <f>'Domestic Debt Stock 2016'!C22</f>
        <v>93715181155.050003</v>
      </c>
      <c r="I22" s="77">
        <f>'Domestic Debt Stock 30 June2017'!D23</f>
        <v>93715181155.050003</v>
      </c>
      <c r="J22" s="77">
        <f>'Domestic Debt Stock 30June 2018'!D25</f>
        <v>95420104800.470016</v>
      </c>
    </row>
    <row r="23" spans="2:10" ht="15">
      <c r="B23" s="6" t="s">
        <v>163</v>
      </c>
      <c r="C23" s="77">
        <f>'Domestic Debt Stock 2011'!C23</f>
        <v>2059880000</v>
      </c>
      <c r="D23" s="77">
        <f>'Domestic Debt Stock 2012'!C22</f>
        <v>918930000</v>
      </c>
      <c r="E23" s="77">
        <f>'Domestic Debt Stock 2013'!C23</f>
        <v>269653436</v>
      </c>
      <c r="F23" s="77">
        <f>'Domestic Debt Stock 2014'!B24</f>
        <v>586698899.55999994</v>
      </c>
      <c r="G23" s="77">
        <f>'Domestic Debt Stock 2015'!C24</f>
        <v>11495034109.559999</v>
      </c>
      <c r="H23" s="77">
        <f>'Domestic Debt Stock 2016'!C23</f>
        <v>21449608359</v>
      </c>
      <c r="I23" s="77">
        <f>'Domestic Debt Stock 30 June2017'!D24</f>
        <v>22251914749.629997</v>
      </c>
      <c r="J23" s="77">
        <f>'Domestic Debt Stock 30June 2018'!D26</f>
        <v>30852661159.099998</v>
      </c>
    </row>
    <row r="24" spans="2:10" ht="15">
      <c r="B24" s="6" t="s">
        <v>164</v>
      </c>
      <c r="C24" s="77">
        <f>'Domestic Debt Stock 2011'!C24</f>
        <v>7291050000</v>
      </c>
      <c r="D24" s="77">
        <f>'Domestic Debt Stock 2012'!C23</f>
        <v>2716010000</v>
      </c>
      <c r="E24" s="77">
        <f>'Domestic Debt Stock 2013'!C24</f>
        <v>853678192</v>
      </c>
      <c r="F24" s="77">
        <f>'Domestic Debt Stock 2014'!B25</f>
        <v>17271445525.150002</v>
      </c>
      <c r="G24" s="77">
        <f>'Domestic Debt Stock 2015'!C25</f>
        <v>63793338564.489998</v>
      </c>
      <c r="H24" s="77">
        <f>'Domestic Debt Stock 2016'!C24</f>
        <v>20650989926.98</v>
      </c>
      <c r="I24" s="77">
        <f>'Domestic Debt Stock 30 June2017'!D25</f>
        <v>57902880330.070007</v>
      </c>
      <c r="J24" s="77">
        <f>'Domestic Debt Stock 30June 2018'!D27</f>
        <v>53874263625.129997</v>
      </c>
    </row>
    <row r="25" spans="2:10" ht="15">
      <c r="B25" s="6" t="s">
        <v>165</v>
      </c>
      <c r="C25" s="77">
        <f>'Domestic Debt Stock 2011'!C25</f>
        <v>34122120000.000004</v>
      </c>
      <c r="D25" s="77">
        <f>'Domestic Debt Stock 2012'!C24</f>
        <v>14979190000</v>
      </c>
      <c r="E25" s="77">
        <f>'Domestic Debt Stock 2013'!C25</f>
        <v>7109873890.7200003</v>
      </c>
      <c r="F25" s="77">
        <f>'Domestic Debt Stock 2014'!B26</f>
        <v>10304743606.4</v>
      </c>
      <c r="G25" s="77">
        <f>'Domestic Debt Stock 2015'!C26</f>
        <v>42034626226.839996</v>
      </c>
      <c r="H25" s="77">
        <f>'Domestic Debt Stock 2016'!C25</f>
        <v>71381258449.389999</v>
      </c>
      <c r="I25" s="77">
        <f>'Domestic Debt Stock 30 June2017'!D26</f>
        <v>71381258449.389999</v>
      </c>
      <c r="J25" s="77">
        <f>'Domestic Debt Stock 30June 2018'!D28</f>
        <v>114332341233.39</v>
      </c>
    </row>
    <row r="26" spans="2:10" ht="15">
      <c r="B26" s="6" t="s">
        <v>166</v>
      </c>
      <c r="C26" s="77">
        <f>'Domestic Debt Stock 2011'!C26</f>
        <v>25254470000</v>
      </c>
      <c r="D26" s="77">
        <f>'Domestic Debt Stock 2012'!C25</f>
        <v>29776560000</v>
      </c>
      <c r="E26" s="77">
        <f>'Domestic Debt Stock 2013'!C26</f>
        <v>22416654388.02</v>
      </c>
      <c r="F26" s="77">
        <f>'Domestic Debt Stock 2014'!B27</f>
        <v>22147544002.66</v>
      </c>
      <c r="G26" s="77">
        <f>'Domestic Debt Stock 2015'!C27</f>
        <v>31966815195.18</v>
      </c>
      <c r="H26" s="77">
        <f>'Domestic Debt Stock 2016'!C26</f>
        <v>38136723517.239998</v>
      </c>
      <c r="I26" s="77">
        <f>'Domestic Debt Stock 30 June2017'!D27</f>
        <v>38136723517.239998</v>
      </c>
      <c r="J26" s="77">
        <f>'Domestic Debt Stock 30June 2018'!D29</f>
        <v>40492924816.540001</v>
      </c>
    </row>
    <row r="27" spans="2:10" ht="15">
      <c r="B27" s="6" t="s">
        <v>167</v>
      </c>
      <c r="C27" s="77">
        <f>'Domestic Debt Stock 2011'!C27</f>
        <v>157536160000</v>
      </c>
      <c r="D27" s="77">
        <f>'Domestic Debt Stock 2012'!C26</f>
        <v>230432880000</v>
      </c>
      <c r="E27" s="77">
        <f>'Domestic Debt Stock 2013'!C27</f>
        <v>278867066559.64001</v>
      </c>
      <c r="F27" s="77">
        <f>'Domestic Debt Stock 2014'!B28</f>
        <v>268065018273.51001</v>
      </c>
      <c r="G27" s="77">
        <f>'Domestic Debt Stock 2015'!C28</f>
        <v>218538866537.98999</v>
      </c>
      <c r="H27" s="77">
        <f>'Domestic Debt Stock 2016'!C27</f>
        <v>311755801825.03998</v>
      </c>
      <c r="I27" s="77">
        <f>'Domestic Debt Stock 30 June2017'!D28</f>
        <v>311755801825.03998</v>
      </c>
      <c r="J27" s="77">
        <f>'Domestic Debt Stock 30June 2018'!D30</f>
        <v>517367331872.95154</v>
      </c>
    </row>
    <row r="28" spans="2:10" ht="15">
      <c r="B28" s="6" t="s">
        <v>168</v>
      </c>
      <c r="C28" s="77">
        <f>'Domestic Debt Stock 2011'!C28</f>
        <v>5336060000</v>
      </c>
      <c r="D28" s="77">
        <f>'Domestic Debt Stock 2012'!C27</f>
        <v>7096140000</v>
      </c>
      <c r="E28" s="77">
        <f>'Domestic Debt Stock 2013'!C28</f>
        <v>28848544842.82</v>
      </c>
      <c r="F28" s="77">
        <f>'Domestic Debt Stock 2014'!B29</f>
        <v>34525700406.599998</v>
      </c>
      <c r="G28" s="77">
        <f>'Domestic Debt Stock 2015'!C29</f>
        <v>40557054662.419998</v>
      </c>
      <c r="H28" s="77">
        <f>'Domestic Debt Stock 2016'!C28</f>
        <v>59033751798.5</v>
      </c>
      <c r="I28" s="77">
        <f>'Domestic Debt Stock 30 June2017'!D29</f>
        <v>59033751798.500008</v>
      </c>
      <c r="J28" s="77">
        <f>'Domestic Debt Stock 30June 2018'!D31</f>
        <v>70335662264.999985</v>
      </c>
    </row>
    <row r="29" spans="2:10" ht="15">
      <c r="B29" s="6" t="s">
        <v>169</v>
      </c>
      <c r="C29" s="77">
        <f>'Domestic Debt Stock 2011'!C29</f>
        <v>16975509999.999998</v>
      </c>
      <c r="D29" s="77">
        <f>'Domestic Debt Stock 2012'!C28</f>
        <v>17802500000</v>
      </c>
      <c r="E29" s="77">
        <f>'Domestic Debt Stock 2013'!C29</f>
        <v>24731746161.25</v>
      </c>
      <c r="F29" s="77">
        <f>'Domestic Debt Stock 2014'!B30</f>
        <v>23454536266.470001</v>
      </c>
      <c r="G29" s="77">
        <f>'Domestic Debt Stock 2015'!C30</f>
        <v>21501786900.470001</v>
      </c>
      <c r="H29" s="77">
        <f>'Domestic Debt Stock 2016'!C29</f>
        <v>31984093598.830002</v>
      </c>
      <c r="I29" s="77">
        <f>'Domestic Debt Stock 30 June2017'!D30</f>
        <v>31984093598.830002</v>
      </c>
      <c r="J29" s="77">
        <f>'Domestic Debt Stock 30June 2018'!D32</f>
        <v>40300423742.82</v>
      </c>
    </row>
    <row r="30" spans="2:10" ht="15">
      <c r="B30" s="6" t="s">
        <v>170</v>
      </c>
      <c r="C30" s="77">
        <f>'Domestic Debt Stock 2011'!C30</f>
        <v>30143970000</v>
      </c>
      <c r="D30" s="77">
        <f>'Domestic Debt Stock 2012'!C29</f>
        <v>45726560000</v>
      </c>
      <c r="E30" s="77">
        <f>'Domestic Debt Stock 2013'!C30</f>
        <v>58381996066.07</v>
      </c>
      <c r="F30" s="77">
        <f>'Domestic Debt Stock 2014'!B31</f>
        <v>70193522583.020004</v>
      </c>
      <c r="G30" s="77">
        <f>'Domestic Debt Stock 2015'!C31</f>
        <v>75921433395.589996</v>
      </c>
      <c r="H30" s="77">
        <f>'Domestic Debt Stock 2016'!C30</f>
        <v>75921433395.589996</v>
      </c>
      <c r="I30" s="77">
        <f>'Domestic Debt Stock 30 June2017'!D31</f>
        <v>75921433395.589996</v>
      </c>
      <c r="J30" s="77">
        <f>'Domestic Debt Stock 30June 2018'!D33</f>
        <v>104933290271.91</v>
      </c>
    </row>
    <row r="31" spans="2:10" ht="15">
      <c r="B31" s="6" t="s">
        <v>171</v>
      </c>
      <c r="C31" s="77">
        <f>'Domestic Debt Stock 2011'!C31</f>
        <v>48369860000</v>
      </c>
      <c r="D31" s="77">
        <f>'Domestic Debt Stock 2012'!C30</f>
        <v>36518090000</v>
      </c>
      <c r="E31" s="77">
        <f>'Domestic Debt Stock 2013'!C31</f>
        <v>30883178135.700001</v>
      </c>
      <c r="F31" s="77">
        <f>'Domestic Debt Stock 2014'!B32</f>
        <v>19267663799.939999</v>
      </c>
      <c r="G31" s="77">
        <f>'Domestic Debt Stock 2015'!C32</f>
        <v>26647789528.580002</v>
      </c>
      <c r="H31" s="77">
        <f>'Domestic Debt Stock 2016'!C31</f>
        <v>53159719890.949997</v>
      </c>
      <c r="I31" s="77">
        <f>'Domestic Debt Stock 30 June2017'!D32</f>
        <v>53159719890.950005</v>
      </c>
      <c r="J31" s="77">
        <f>'Domestic Debt Stock 30June 2018'!D34</f>
        <v>50610170334.160004</v>
      </c>
    </row>
    <row r="32" spans="2:10" ht="15">
      <c r="B32" s="6" t="s">
        <v>172</v>
      </c>
      <c r="C32" s="77">
        <f>'Domestic Debt Stock 2011'!C32</f>
        <v>5463640000</v>
      </c>
      <c r="D32" s="77">
        <f>'Domestic Debt Stock 2012'!C31</f>
        <v>38600000000</v>
      </c>
      <c r="E32" s="77">
        <f>'Domestic Debt Stock 2013'!C32</f>
        <v>41400000000</v>
      </c>
      <c r="F32" s="77">
        <f>'Domestic Debt Stock 2014'!B33</f>
        <v>37820826433.650002</v>
      </c>
      <c r="G32" s="77">
        <f>'Domestic Debt Stock 2015'!C33</f>
        <v>144699560798.75</v>
      </c>
      <c r="H32" s="77">
        <f>'Domestic Debt Stock 2016'!C32</f>
        <v>147069973626.48999</v>
      </c>
      <c r="I32" s="77">
        <f>'Domestic Debt Stock 30 June2017'!D33</f>
        <v>147069973626.49005</v>
      </c>
      <c r="J32" s="77">
        <f>'Domestic Debt Stock 30June 2018'!D35</f>
        <v>135831145633.27002</v>
      </c>
    </row>
    <row r="33" spans="2:10" ht="15">
      <c r="B33" s="6" t="s">
        <v>173</v>
      </c>
      <c r="C33" s="77">
        <f>'Domestic Debt Stock 2011'!C33</f>
        <v>4808390000</v>
      </c>
      <c r="D33" s="77">
        <f>'Domestic Debt Stock 2012'!C32</f>
        <v>11726210000</v>
      </c>
      <c r="E33" s="77">
        <f>'Domestic Debt Stock 2013'!C33</f>
        <v>19106047344.259998</v>
      </c>
      <c r="F33" s="77">
        <f>'Domestic Debt Stock 2014'!B34</f>
        <v>12912635048.75</v>
      </c>
      <c r="G33" s="77">
        <f>'Domestic Debt Stock 2015'!C34</f>
        <v>47437006181.970001</v>
      </c>
      <c r="H33" s="77">
        <f>'Domestic Debt Stock 2016'!C33</f>
        <v>115886553198.89</v>
      </c>
      <c r="I33" s="77">
        <f>'Domestic Debt Stock 30 June2017'!D34</f>
        <v>115886553198.89</v>
      </c>
      <c r="J33" s="77">
        <f>'Domestic Debt Stock 30June 2018'!D36</f>
        <v>88003629720.819992</v>
      </c>
    </row>
    <row r="34" spans="2:10" ht="15">
      <c r="B34" s="6" t="s">
        <v>174</v>
      </c>
      <c r="C34" s="77">
        <f>'Domestic Debt Stock 2011'!C34</f>
        <v>20908120000</v>
      </c>
      <c r="D34" s="77">
        <f>'Domestic Debt Stock 2012'!C33</f>
        <v>24117320000</v>
      </c>
      <c r="E34" s="77">
        <f>'Domestic Debt Stock 2013'!C34</f>
        <v>52416334018.769997</v>
      </c>
      <c r="F34" s="77">
        <f>'Domestic Debt Stock 2014'!B35</f>
        <v>78415069864.039993</v>
      </c>
      <c r="G34" s="77">
        <f>'Domestic Debt Stock 2015'!C35</f>
        <v>96204851687.470001</v>
      </c>
      <c r="H34" s="77">
        <f>'Domestic Debt Stock 2016'!C34</f>
        <v>110340669344.38</v>
      </c>
      <c r="I34" s="77">
        <f>'Domestic Debt Stock 30 June2017'!D35</f>
        <v>110340669344.38</v>
      </c>
      <c r="J34" s="77">
        <f>'Domestic Debt Stock 30June 2018'!D37</f>
        <v>121579460297.29002</v>
      </c>
    </row>
    <row r="35" spans="2:10" ht="15">
      <c r="B35" s="6" t="s">
        <v>175</v>
      </c>
      <c r="C35" s="77">
        <f>'Domestic Debt Stock 2011'!C35</f>
        <v>83978390000</v>
      </c>
      <c r="D35" s="77">
        <f>'Domestic Debt Stock 2012'!C34</f>
        <v>81459190000</v>
      </c>
      <c r="E35" s="77">
        <f>'Domestic Debt Stock 2013'!C35</f>
        <v>129549646455</v>
      </c>
      <c r="F35" s="77">
        <f>'Domestic Debt Stock 2014'!B36</f>
        <v>91757565261.770004</v>
      </c>
      <c r="G35" s="77">
        <f>'Domestic Debt Stock 2015'!C36</f>
        <v>134966595276.75999</v>
      </c>
      <c r="H35" s="77">
        <f>'Domestic Debt Stock 2016'!C35</f>
        <v>142424091344</v>
      </c>
      <c r="I35" s="77">
        <f>'Domestic Debt Stock 30 June2017'!D36</f>
        <v>142424091344</v>
      </c>
      <c r="J35" s="77">
        <f>'Domestic Debt Stock 30June 2018'!D38</f>
        <v>191156694184.66</v>
      </c>
    </row>
    <row r="36" spans="2:10" ht="15">
      <c r="B36" s="6" t="s">
        <v>176</v>
      </c>
      <c r="C36" s="77">
        <f>'Domestic Debt Stock 2011'!C36</f>
        <v>4902050000</v>
      </c>
      <c r="D36" s="77">
        <f>'Domestic Debt Stock 2012'!C35</f>
        <v>2997310000</v>
      </c>
      <c r="E36" s="77">
        <f>'Domestic Debt Stock 2013'!C36</f>
        <v>5739570055.3999996</v>
      </c>
      <c r="F36" s="77">
        <f>'Domestic Debt Stock 2014'!B37</f>
        <v>7650119372.3599997</v>
      </c>
      <c r="G36" s="77">
        <f>'Domestic Debt Stock 2015'!C37</f>
        <v>11658206030.82</v>
      </c>
      <c r="H36" s="77">
        <f>'Domestic Debt Stock 2016'!C36</f>
        <v>22450254651.139999</v>
      </c>
      <c r="I36" s="77">
        <f>'Domestic Debt Stock 30 June2017'!D37</f>
        <v>22450254651.139999</v>
      </c>
      <c r="J36" s="77">
        <f>'Domestic Debt Stock 30June 2018'!D39</f>
        <v>24891029854.579998</v>
      </c>
    </row>
    <row r="37" spans="2:10" ht="15">
      <c r="B37" s="6" t="s">
        <v>177</v>
      </c>
      <c r="C37" s="77">
        <f>'Domestic Debt Stock 2011'!C37</f>
        <v>17974660000</v>
      </c>
      <c r="D37" s="77">
        <f>'Domestic Debt Stock 2012'!C36</f>
        <v>16701020000</v>
      </c>
      <c r="E37" s="77">
        <f>'Domestic Debt Stock 2013'!C37</f>
        <v>13883978775.15</v>
      </c>
      <c r="F37" s="77">
        <f>'Domestic Debt Stock 2014'!B38</f>
        <v>14395296518.42</v>
      </c>
      <c r="G37" s="77">
        <f>'Domestic Debt Stock 2015'!C38</f>
        <v>27646234687.080002</v>
      </c>
      <c r="H37" s="77">
        <f>'Domestic Debt Stock 2016'!C37</f>
        <v>38868702728.139999</v>
      </c>
      <c r="I37" s="77">
        <f>'Domestic Debt Stock 30 June2017'!D38</f>
        <v>38868702728.139999</v>
      </c>
      <c r="J37" s="77">
        <f>'Domestic Debt Stock 30June 2018'!D40</f>
        <v>59598963943.089996</v>
      </c>
    </row>
    <row r="38" spans="2:10" ht="15">
      <c r="B38" s="6" t="s">
        <v>178</v>
      </c>
      <c r="C38" s="77">
        <f>'Domestic Debt Stock 2011'!C38</f>
        <v>2088400000</v>
      </c>
      <c r="D38" s="77">
        <f>'Domestic Debt Stock 2012'!C37</f>
        <v>3991220000</v>
      </c>
      <c r="E38" s="77">
        <f>'Domestic Debt Stock 2013'!C38</f>
        <v>1122635101.6600001</v>
      </c>
      <c r="F38" s="77">
        <f>'Domestic Debt Stock 2014'!B39</f>
        <v>1638440289.3599999</v>
      </c>
      <c r="G38" s="77">
        <f>'Domestic Debt Stock 2015'!C39</f>
        <v>3867455411.9000001</v>
      </c>
      <c r="H38" s="77">
        <f>'Domestic Debt Stock 2016'!C38</f>
        <v>13581297872.190001</v>
      </c>
      <c r="I38" s="77">
        <f>'Domestic Debt Stock 30 June2017'!D39</f>
        <v>13581297872.189999</v>
      </c>
      <c r="J38" s="77">
        <f>'Domestic Debt Stock 30June 2018'!D41</f>
        <v>27317264912.879997</v>
      </c>
    </row>
    <row r="39" spans="2:10" ht="15">
      <c r="B39" s="6" t="s">
        <v>179</v>
      </c>
      <c r="C39" s="77">
        <f>'Domestic Debt Stock 2011'!C39</f>
        <v>12968380000</v>
      </c>
      <c r="D39" s="77">
        <f>'Domestic Debt Stock 2012'!C38</f>
        <v>15508110000</v>
      </c>
      <c r="E39" s="77">
        <f>'Domestic Debt Stock 2013'!C39</f>
        <v>28217646668.060001</v>
      </c>
      <c r="F39" s="77">
        <f>'Domestic Debt Stock 2014'!B40</f>
        <v>11072043395.459999</v>
      </c>
      <c r="G39" s="77">
        <f>'Domestic Debt Stock 2015'!C40</f>
        <v>46280694674.279999</v>
      </c>
      <c r="H39" s="77">
        <f>'Domestic Debt Stock 2016'!C39</f>
        <v>58321024470.389999</v>
      </c>
      <c r="I39" s="77">
        <f>'Domestic Debt Stock 30 June2017'!D40</f>
        <v>58321024470.389999</v>
      </c>
      <c r="J39" s="77">
        <f>'Domestic Debt Stock 30June 2018'!D42</f>
        <v>69923231483.130005</v>
      </c>
    </row>
    <row r="40" spans="2:10" ht="15">
      <c r="B40" s="6" t="s">
        <v>180</v>
      </c>
      <c r="C40" s="77">
        <f>'Domestic Debt Stock 2011'!C40</f>
        <v>85563890000</v>
      </c>
      <c r="D40" s="77">
        <f>'Domestic Debt Stock 2012'!C39</f>
        <v>123992770000</v>
      </c>
      <c r="E40" s="77">
        <f>'Domestic Debt Stock 2013'!C40</f>
        <v>84324102643.490005</v>
      </c>
      <c r="F40" s="77">
        <f>'Domestic Debt Stock 2014'!B41</f>
        <v>110139173152.78999</v>
      </c>
      <c r="G40" s="77">
        <f>'Domestic Debt Stock 2015'!C41</f>
        <v>133900288428.2</v>
      </c>
      <c r="H40" s="77">
        <f>'Domestic Debt Stock 2016'!C40</f>
        <v>152804609025.29999</v>
      </c>
      <c r="I40" s="77">
        <f>'Domestic Debt Stock 30 June2017'!D41</f>
        <v>152804609025.29999</v>
      </c>
      <c r="J40" s="77">
        <f>'Domestic Debt Stock 30June 2018'!D43</f>
        <v>94115685075.019974</v>
      </c>
    </row>
    <row r="41" spans="2:10" ht="15">
      <c r="B41" s="78" t="s">
        <v>188</v>
      </c>
      <c r="C41" s="92">
        <f>'Domestic Debt Stock 2011'!C41</f>
        <v>1233294650000</v>
      </c>
      <c r="D41" s="92">
        <f>'Domestic Debt Stock 2012'!C40</f>
        <v>1551650130000</v>
      </c>
      <c r="E41" s="92">
        <f>'Domestic Debt Stock 2013'!C41</f>
        <v>1537471452022.3799</v>
      </c>
      <c r="F41" s="92">
        <f>'Domestic Debt Stock 2014'!B42</f>
        <v>1655178705026.3701</v>
      </c>
      <c r="G41" s="92">
        <f>'Domestic Debt Stock 2015'!C42</f>
        <v>2503260422348.3101</v>
      </c>
      <c r="H41" s="92">
        <f>'Domestic Debt Stock 2016'!C41</f>
        <v>2958508428324.5601</v>
      </c>
      <c r="I41" s="92">
        <f>'Domestic Debt Stock 30 June2017'!D42</f>
        <v>3000655335316.5698</v>
      </c>
      <c r="J41" s="92">
        <f>'Domestic Debt Stock 30June 2018'!D44</f>
        <v>3477321000399.5713</v>
      </c>
    </row>
    <row r="42" spans="2:10" ht="15">
      <c r="B42" s="80" t="s">
        <v>182</v>
      </c>
      <c r="C42" s="93">
        <f>'Domestic Debt Stock 2011'!C42</f>
        <v>0</v>
      </c>
      <c r="D42" s="93">
        <f>'Domestic Debt Stock 2012'!C41</f>
        <v>0</v>
      </c>
      <c r="E42" s="93">
        <f>'Domestic Debt Stock 2013'!C42</f>
        <v>0</v>
      </c>
      <c r="F42" s="93">
        <f>'Domestic Debt Stock 2014'!B43</f>
        <v>0</v>
      </c>
      <c r="G42" s="93">
        <f>'Domestic Debt Stock 2015'!C43</f>
        <v>0</v>
      </c>
      <c r="H42" s="93"/>
      <c r="I42" s="93">
        <f>'June 2017 Public debt summary'!C7*1000000</f>
        <v>12033450020000</v>
      </c>
      <c r="J42" s="93">
        <v>12151437661592</v>
      </c>
    </row>
    <row r="43" spans="2:10" ht="15">
      <c r="B43" s="81" t="s">
        <v>189</v>
      </c>
      <c r="C43" s="94">
        <f>'Domestic Debt Stock 2011'!C43</f>
        <v>0</v>
      </c>
      <c r="D43" s="94">
        <f>'Domestic Debt Stock 2012'!C42</f>
        <v>0</v>
      </c>
      <c r="E43" s="94">
        <f>'Domestic Debt Stock 2013'!C43</f>
        <v>0</v>
      </c>
      <c r="F43" s="94">
        <f>'Domestic Debt Stock 2014'!B44</f>
        <v>0</v>
      </c>
      <c r="G43" s="94">
        <f>'Domestic Debt Stock 2015'!C44</f>
        <v>0</v>
      </c>
      <c r="H43" s="94"/>
      <c r="I43" s="94">
        <f>SUM(I41:I42)</f>
        <v>15034105355316.57</v>
      </c>
      <c r="J43" s="94">
        <f>SUM(J41:J42)</f>
        <v>15628758661991.57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11B9A-6ABA-4C47-BE2A-CDDFF6F20836}">
  <dimension ref="A3:F21"/>
  <sheetViews>
    <sheetView workbookViewId="0">
      <selection activeCell="E3" sqref="E3"/>
    </sheetView>
  </sheetViews>
  <sheetFormatPr defaultRowHeight="12.75"/>
  <cols>
    <col min="2" max="2" width="27.7109375" customWidth="1"/>
    <col min="3" max="3" width="29.85546875" customWidth="1"/>
    <col min="4" max="4" width="32.5703125" customWidth="1"/>
    <col min="5" max="5" width="29.42578125" customWidth="1"/>
    <col min="6" max="6" width="32.5703125" customWidth="1"/>
  </cols>
  <sheetData>
    <row r="3" spans="1:6" ht="12.75" customHeight="1">
      <c r="A3" s="585" t="s">
        <v>566</v>
      </c>
      <c r="B3" s="585"/>
      <c r="C3" s="585"/>
      <c r="D3" s="585"/>
    </row>
    <row r="4" spans="1:6" ht="15.75">
      <c r="B4" s="585" t="s">
        <v>567</v>
      </c>
      <c r="C4" s="585"/>
      <c r="D4" s="585"/>
    </row>
    <row r="5" spans="1:6" ht="13.5" thickBot="1">
      <c r="B5" s="247"/>
    </row>
    <row r="6" spans="1:6" ht="13.5" thickBot="1">
      <c r="B6" s="248" t="s">
        <v>568</v>
      </c>
      <c r="C6" s="249" t="s">
        <v>569</v>
      </c>
      <c r="D6" s="249" t="s">
        <v>570</v>
      </c>
      <c r="E6" s="249" t="s">
        <v>571</v>
      </c>
      <c r="F6" s="249" t="s">
        <v>142</v>
      </c>
    </row>
    <row r="7" spans="1:6" ht="13.5" thickBot="1">
      <c r="B7" s="177" t="s">
        <v>572</v>
      </c>
      <c r="C7" s="251"/>
      <c r="D7" s="251"/>
      <c r="E7" s="251"/>
      <c r="F7" s="251"/>
    </row>
    <row r="8" spans="1:6" ht="13.5" thickBot="1">
      <c r="B8" s="173" t="s">
        <v>573</v>
      </c>
      <c r="C8" s="176">
        <v>51334858139.099998</v>
      </c>
      <c r="D8" s="176">
        <v>60636423712.82</v>
      </c>
      <c r="E8" s="176">
        <v>44111445142.019997</v>
      </c>
      <c r="F8" s="176">
        <v>156082726993.94</v>
      </c>
    </row>
    <row r="9" spans="1:6" ht="15.75" thickBot="1">
      <c r="B9" s="177" t="s">
        <v>574</v>
      </c>
      <c r="C9" s="250"/>
      <c r="D9" s="250"/>
      <c r="E9" s="250"/>
      <c r="F9" s="250"/>
    </row>
    <row r="10" spans="1:6" ht="13.5" thickBot="1">
      <c r="B10" s="173" t="s">
        <v>573</v>
      </c>
      <c r="C10" s="176">
        <v>55209580583.449997</v>
      </c>
      <c r="D10" s="176">
        <v>47697219252.470001</v>
      </c>
      <c r="E10" s="176">
        <v>28027002739.73</v>
      </c>
      <c r="F10" s="176">
        <v>130933802575.64999</v>
      </c>
    </row>
    <row r="11" spans="1:6" ht="15.75" thickBot="1">
      <c r="B11" s="177" t="s">
        <v>575</v>
      </c>
      <c r="C11" s="250"/>
      <c r="D11" s="250"/>
      <c r="E11" s="250"/>
      <c r="F11" s="250"/>
    </row>
    <row r="12" spans="1:6" ht="15.75" thickBot="1">
      <c r="B12" s="173" t="s">
        <v>573</v>
      </c>
      <c r="C12" s="252">
        <v>3125000000</v>
      </c>
      <c r="D12" s="252">
        <v>3125000000</v>
      </c>
      <c r="E12" s="252">
        <v>3125000000</v>
      </c>
      <c r="F12" s="253">
        <v>9375000000</v>
      </c>
    </row>
    <row r="13" spans="1:6" ht="13.5" thickBot="1">
      <c r="B13" s="171" t="s">
        <v>576</v>
      </c>
      <c r="C13" s="254" t="s">
        <v>8</v>
      </c>
      <c r="D13" s="254" t="s">
        <v>8</v>
      </c>
      <c r="E13" s="254" t="s">
        <v>8</v>
      </c>
      <c r="F13" s="254" t="s">
        <v>8</v>
      </c>
    </row>
    <row r="14" spans="1:6" ht="15.75" thickBot="1">
      <c r="B14" s="255" t="s">
        <v>577</v>
      </c>
      <c r="C14" s="256"/>
      <c r="D14" s="256"/>
      <c r="E14" s="256"/>
      <c r="F14" s="256"/>
    </row>
    <row r="15" spans="1:6" ht="13.5" thickBot="1">
      <c r="B15" s="171" t="s">
        <v>573</v>
      </c>
      <c r="C15" s="175">
        <v>74995415.400000006</v>
      </c>
      <c r="D15" s="175">
        <v>66631164.409999996</v>
      </c>
      <c r="E15" s="175">
        <v>116059351.56</v>
      </c>
      <c r="F15" s="176">
        <v>257685931.37</v>
      </c>
    </row>
    <row r="16" spans="1:6" ht="15.75" thickBot="1">
      <c r="B16" s="255" t="s">
        <v>578</v>
      </c>
      <c r="C16" s="256"/>
      <c r="D16" s="256"/>
      <c r="E16" s="256"/>
      <c r="F16" s="256"/>
    </row>
    <row r="17" spans="2:6" ht="15.75" thickBot="1">
      <c r="B17" s="171" t="s">
        <v>573</v>
      </c>
      <c r="C17" s="250"/>
      <c r="D17" s="250"/>
      <c r="E17" s="257"/>
      <c r="F17" s="254" t="s">
        <v>8</v>
      </c>
    </row>
    <row r="18" spans="2:6" ht="15.75" thickBot="1">
      <c r="B18" s="255" t="s">
        <v>579</v>
      </c>
      <c r="C18" s="256"/>
      <c r="D18" s="256"/>
      <c r="E18" s="258"/>
      <c r="F18" s="259"/>
    </row>
    <row r="19" spans="2:6" ht="15.75" thickBot="1">
      <c r="B19" s="171" t="s">
        <v>573</v>
      </c>
      <c r="C19" s="251"/>
      <c r="D19" s="250"/>
      <c r="E19" s="260">
        <v>718532010.96000004</v>
      </c>
      <c r="F19" s="260">
        <v>718532010.96000004</v>
      </c>
    </row>
    <row r="20" spans="2:6" ht="13.5" thickBot="1">
      <c r="B20" s="255" t="s">
        <v>580</v>
      </c>
      <c r="C20" s="261">
        <v>109744434137.95</v>
      </c>
      <c r="D20" s="261">
        <v>111525274129.7</v>
      </c>
      <c r="E20" s="261">
        <v>76098039244.270004</v>
      </c>
      <c r="F20" s="261">
        <v>297367747511.91998</v>
      </c>
    </row>
    <row r="21" spans="2:6">
      <c r="B21" s="181" t="s">
        <v>581</v>
      </c>
    </row>
  </sheetData>
  <mergeCells count="2">
    <mergeCell ref="A3:D3"/>
    <mergeCell ref="B4:D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61D18-F9CB-40B1-9339-B68425301739}">
  <dimension ref="B3:N44"/>
  <sheetViews>
    <sheetView topLeftCell="A22" zoomScale="60" zoomScaleNormal="60" workbookViewId="0">
      <selection activeCell="A2" sqref="A2"/>
    </sheetView>
  </sheetViews>
  <sheetFormatPr defaultRowHeight="23.25"/>
  <cols>
    <col min="1" max="1" width="9.140625" style="265"/>
    <col min="2" max="2" width="64.85546875" style="265" customWidth="1"/>
    <col min="3" max="3" width="30" style="265" bestFit="1" customWidth="1"/>
    <col min="4" max="4" width="31.42578125" style="265" bestFit="1" customWidth="1"/>
    <col min="5" max="5" width="30" style="265" bestFit="1" customWidth="1"/>
    <col min="6" max="6" width="21.85546875" style="265" customWidth="1"/>
    <col min="7" max="8" width="19.28515625" style="265" bestFit="1" customWidth="1"/>
    <col min="9" max="9" width="14.42578125" style="265" bestFit="1" customWidth="1"/>
    <col min="10" max="10" width="22.28515625" style="265" bestFit="1" customWidth="1"/>
    <col min="11" max="11" width="27" style="265" bestFit="1" customWidth="1"/>
    <col min="12" max="12" width="16.140625" style="265" bestFit="1" customWidth="1"/>
    <col min="13" max="13" width="31.42578125" style="265" bestFit="1" customWidth="1"/>
    <col min="14" max="14" width="20.5703125" style="265" bestFit="1" customWidth="1"/>
    <col min="15" max="16384" width="9.140625" style="265"/>
  </cols>
  <sheetData>
    <row r="3" spans="2:14" ht="70.5" thickBot="1">
      <c r="B3" s="262" t="s">
        <v>582</v>
      </c>
      <c r="C3" s="263" t="s">
        <v>576</v>
      </c>
      <c r="D3" s="263" t="s">
        <v>583</v>
      </c>
      <c r="E3" s="263" t="s">
        <v>584</v>
      </c>
      <c r="F3" s="263" t="s">
        <v>585</v>
      </c>
      <c r="G3" s="263" t="s">
        <v>586</v>
      </c>
      <c r="H3" s="263" t="s">
        <v>587</v>
      </c>
      <c r="I3" s="263" t="s">
        <v>588</v>
      </c>
      <c r="J3" s="263" t="s">
        <v>589</v>
      </c>
      <c r="K3" s="263" t="s">
        <v>590</v>
      </c>
      <c r="L3" s="263" t="s">
        <v>591</v>
      </c>
      <c r="M3" s="263" t="s">
        <v>142</v>
      </c>
      <c r="N3" s="264" t="s">
        <v>592</v>
      </c>
    </row>
    <row r="4" spans="2:14" ht="24" thickBot="1">
      <c r="B4" s="266"/>
      <c r="C4" s="267"/>
      <c r="D4" s="267"/>
      <c r="E4" s="267"/>
      <c r="F4" s="268"/>
      <c r="G4" s="268"/>
      <c r="H4" s="268"/>
      <c r="I4" s="268"/>
      <c r="J4" s="267"/>
      <c r="K4" s="267"/>
      <c r="L4" s="267"/>
      <c r="M4" s="267"/>
      <c r="N4" s="269"/>
    </row>
    <row r="5" spans="2:14" ht="24" thickBot="1">
      <c r="B5" s="270" t="s">
        <v>493</v>
      </c>
      <c r="C5" s="271">
        <f t="shared" ref="C5:M5" si="0">C6+C7+C8+C9+C10+C11+C12+C13+C14</f>
        <v>31293.629704726496</v>
      </c>
      <c r="D5" s="271">
        <f t="shared" si="0"/>
        <v>6377.4062973617993</v>
      </c>
      <c r="E5" s="271">
        <f t="shared" si="0"/>
        <v>12493.385281819386</v>
      </c>
      <c r="F5" s="271">
        <f t="shared" si="0"/>
        <v>0</v>
      </c>
      <c r="G5" s="271">
        <f t="shared" si="0"/>
        <v>30.448432379300002</v>
      </c>
      <c r="H5" s="271">
        <f t="shared" si="0"/>
        <v>53.198789278699998</v>
      </c>
      <c r="I5" s="271">
        <f t="shared" si="0"/>
        <v>0</v>
      </c>
      <c r="J5" s="271">
        <f t="shared" si="0"/>
        <v>-176.79163426185943</v>
      </c>
      <c r="K5" s="271">
        <f t="shared" si="0"/>
        <v>1043.15768</v>
      </c>
      <c r="L5" s="271">
        <f t="shared" si="0"/>
        <v>0.62558377257354003</v>
      </c>
      <c r="M5" s="271">
        <f t="shared" si="0"/>
        <v>51115.060135076405</v>
      </c>
      <c r="N5" s="272">
        <f>Table13[[#This Row],[Total]]/M44</f>
        <v>0.25257767356661048</v>
      </c>
    </row>
    <row r="6" spans="2:14" ht="24" thickBot="1">
      <c r="B6" s="273" t="s">
        <v>593</v>
      </c>
      <c r="C6" s="274">
        <v>0</v>
      </c>
      <c r="D6" s="274">
        <v>2025.96254</v>
      </c>
      <c r="E6" s="274">
        <v>0</v>
      </c>
      <c r="F6" s="274">
        <v>0</v>
      </c>
      <c r="G6" s="274">
        <v>3.6333200000000003</v>
      </c>
      <c r="H6" s="274">
        <v>0</v>
      </c>
      <c r="I6" s="274">
        <v>0</v>
      </c>
      <c r="J6" s="274">
        <v>0</v>
      </c>
      <c r="K6" s="274">
        <v>0</v>
      </c>
      <c r="L6" s="274">
        <v>0</v>
      </c>
      <c r="M6" s="274">
        <f>SUM(Table13[[#This Row],[Principal]:[Other Charges]])</f>
        <v>2029.5958599999999</v>
      </c>
      <c r="N6" s="275"/>
    </row>
    <row r="7" spans="2:14" ht="24" thickBot="1">
      <c r="B7" s="273" t="s">
        <v>594</v>
      </c>
      <c r="C7" s="274">
        <v>0</v>
      </c>
      <c r="D7" s="274">
        <v>962.80365000000006</v>
      </c>
      <c r="E7" s="274">
        <v>0</v>
      </c>
      <c r="F7" s="274">
        <v>0</v>
      </c>
      <c r="G7" s="274">
        <v>0</v>
      </c>
      <c r="H7" s="274">
        <v>0</v>
      </c>
      <c r="I7" s="274">
        <v>0</v>
      </c>
      <c r="J7" s="274">
        <v>0</v>
      </c>
      <c r="K7" s="274">
        <v>511.11111</v>
      </c>
      <c r="L7" s="274">
        <v>0</v>
      </c>
      <c r="M7" s="274">
        <f>SUM(Table13[[#This Row],[Principal]:[Other Charges]])</f>
        <v>1473.9147600000001</v>
      </c>
      <c r="N7" s="275"/>
    </row>
    <row r="8" spans="2:14" ht="24" thickBot="1">
      <c r="B8" s="273" t="s">
        <v>595</v>
      </c>
      <c r="C8" s="274">
        <v>1646.6364214645</v>
      </c>
      <c r="D8" s="274">
        <v>397.36142843139999</v>
      </c>
      <c r="E8" s="274">
        <v>0</v>
      </c>
      <c r="F8" s="274">
        <v>0</v>
      </c>
      <c r="G8" s="274">
        <v>0</v>
      </c>
      <c r="H8" s="274">
        <v>0</v>
      </c>
      <c r="I8" s="274">
        <v>0</v>
      </c>
      <c r="J8" s="274">
        <v>0</v>
      </c>
      <c r="K8" s="274">
        <v>0</v>
      </c>
      <c r="L8" s="274">
        <v>8.5276275999999988E-3</v>
      </c>
      <c r="M8" s="274">
        <f>SUM(Table13[[#This Row],[Principal]:[Other Charges]])</f>
        <v>2044.0063775234999</v>
      </c>
      <c r="N8" s="275"/>
    </row>
    <row r="9" spans="2:14" ht="24" thickBot="1">
      <c r="B9" s="273" t="s">
        <v>596</v>
      </c>
      <c r="C9" s="274">
        <v>0</v>
      </c>
      <c r="D9" s="274">
        <v>27.5153</v>
      </c>
      <c r="E9" s="274">
        <v>0</v>
      </c>
      <c r="F9" s="274">
        <v>0</v>
      </c>
      <c r="G9" s="274">
        <v>0</v>
      </c>
      <c r="H9" s="274">
        <v>0</v>
      </c>
      <c r="I9" s="274">
        <v>0</v>
      </c>
      <c r="J9" s="274">
        <v>0</v>
      </c>
      <c r="K9" s="274">
        <v>493.71324000000004</v>
      </c>
      <c r="L9" s="274">
        <v>0</v>
      </c>
      <c r="M9" s="274">
        <f>SUM(Table13[[#This Row],[Principal]:[Other Charges]])</f>
        <v>521.22854000000007</v>
      </c>
      <c r="N9" s="275"/>
    </row>
    <row r="10" spans="2:14" ht="24" thickBot="1">
      <c r="B10" s="273" t="s">
        <v>597</v>
      </c>
      <c r="C10" s="274">
        <v>0</v>
      </c>
      <c r="D10" s="274">
        <v>0</v>
      </c>
      <c r="E10" s="274">
        <v>0</v>
      </c>
      <c r="F10" s="274">
        <v>0</v>
      </c>
      <c r="G10" s="274">
        <v>0</v>
      </c>
      <c r="H10" s="274">
        <v>0</v>
      </c>
      <c r="I10" s="274">
        <v>0</v>
      </c>
      <c r="J10" s="274">
        <v>0</v>
      </c>
      <c r="K10" s="274">
        <v>38.333330000000004</v>
      </c>
      <c r="L10" s="274">
        <v>0</v>
      </c>
      <c r="M10" s="274">
        <f>SUM(Table13[[#This Row],[Principal]:[Other Charges]])</f>
        <v>38.333330000000004</v>
      </c>
      <c r="N10" s="275"/>
    </row>
    <row r="11" spans="2:14" ht="24" thickBot="1">
      <c r="B11" s="273" t="s">
        <v>598</v>
      </c>
      <c r="C11" s="274">
        <v>28099.267351874998</v>
      </c>
      <c r="D11" s="274">
        <v>2729.1669521104</v>
      </c>
      <c r="E11" s="274">
        <v>12491.9656830409</v>
      </c>
      <c r="F11" s="274">
        <v>0</v>
      </c>
      <c r="G11" s="274">
        <v>26.8151123793</v>
      </c>
      <c r="H11" s="274">
        <v>53.198789278699998</v>
      </c>
      <c r="I11" s="274">
        <v>0</v>
      </c>
      <c r="J11" s="276">
        <v>-176.10026637239997</v>
      </c>
      <c r="K11" s="274">
        <v>0</v>
      </c>
      <c r="L11" s="274">
        <v>0</v>
      </c>
      <c r="M11" s="274">
        <f>SUM(Table13[[#This Row],[Principal]:[Other Charges]])</f>
        <v>43224.3136223119</v>
      </c>
      <c r="N11" s="275"/>
    </row>
    <row r="12" spans="2:14" ht="24" thickBot="1">
      <c r="B12" s="273" t="s">
        <v>599</v>
      </c>
      <c r="C12" s="274">
        <v>1547.7259313869997</v>
      </c>
      <c r="D12" s="274">
        <v>205.18685681999997</v>
      </c>
      <c r="E12" s="274">
        <v>0</v>
      </c>
      <c r="F12" s="274">
        <v>0</v>
      </c>
      <c r="G12" s="274">
        <v>0</v>
      </c>
      <c r="H12" s="274">
        <v>0</v>
      </c>
      <c r="I12" s="274">
        <v>0</v>
      </c>
      <c r="J12" s="274">
        <v>0</v>
      </c>
      <c r="K12" s="274">
        <v>0</v>
      </c>
      <c r="L12" s="274">
        <v>0</v>
      </c>
      <c r="M12" s="274">
        <f>SUM(Table13[[#This Row],[Principal]:[Other Charges]])</f>
        <v>1752.9127882069997</v>
      </c>
      <c r="N12" s="275"/>
    </row>
    <row r="13" spans="2:14" ht="24" thickBot="1">
      <c r="B13" s="273" t="s">
        <v>600</v>
      </c>
      <c r="C13" s="274">
        <v>0</v>
      </c>
      <c r="D13" s="274">
        <v>29.409569999999999</v>
      </c>
      <c r="E13" s="274">
        <v>0</v>
      </c>
      <c r="F13" s="274">
        <v>0</v>
      </c>
      <c r="G13" s="274">
        <v>0</v>
      </c>
      <c r="H13" s="274">
        <v>0</v>
      </c>
      <c r="I13" s="274">
        <v>0</v>
      </c>
      <c r="J13" s="276">
        <v>-7.3340000000000002E-2</v>
      </c>
      <c r="K13" s="274">
        <v>0</v>
      </c>
      <c r="L13" s="274">
        <v>0</v>
      </c>
      <c r="M13" s="274">
        <f>SUM(Table13[[#This Row],[Principal]:[Other Charges]])</f>
        <v>29.336229999999997</v>
      </c>
      <c r="N13" s="275"/>
    </row>
    <row r="14" spans="2:14" ht="24" thickBot="1">
      <c r="B14" s="277" t="s">
        <v>601</v>
      </c>
      <c r="C14" s="278">
        <v>0</v>
      </c>
      <c r="D14" s="278">
        <v>0</v>
      </c>
      <c r="E14" s="278">
        <v>1.419598778485917</v>
      </c>
      <c r="F14" s="278">
        <v>0</v>
      </c>
      <c r="G14" s="278">
        <v>0</v>
      </c>
      <c r="H14" s="278">
        <v>0</v>
      </c>
      <c r="I14" s="278">
        <v>0</v>
      </c>
      <c r="J14" s="279">
        <v>-0.61802788945945597</v>
      </c>
      <c r="K14" s="278">
        <v>0</v>
      </c>
      <c r="L14" s="278">
        <v>0.61705614497354</v>
      </c>
      <c r="M14" s="274">
        <f>SUM(Table13[[#This Row],[Principal]:[Other Charges]])</f>
        <v>1.4186270340000009</v>
      </c>
      <c r="N14" s="280"/>
    </row>
    <row r="15" spans="2:14" ht="24" thickBot="1">
      <c r="B15" s="281"/>
      <c r="C15" s="282"/>
      <c r="D15" s="282"/>
      <c r="E15" s="282"/>
      <c r="F15" s="282"/>
      <c r="G15" s="282"/>
      <c r="H15" s="282"/>
      <c r="I15" s="282"/>
      <c r="J15" s="282"/>
      <c r="K15" s="282"/>
      <c r="L15" s="282"/>
      <c r="M15" s="282"/>
      <c r="N15" s="283"/>
    </row>
    <row r="16" spans="2:14" ht="24" thickBot="1">
      <c r="B16" s="284" t="s">
        <v>602</v>
      </c>
      <c r="C16" s="285">
        <f t="shared" ref="C16:M16" si="1">C17+C26+C27+C28</f>
        <v>10000</v>
      </c>
      <c r="D16" s="285">
        <f t="shared" si="1"/>
        <v>5245.55206</v>
      </c>
      <c r="E16" s="285">
        <f t="shared" si="1"/>
        <v>0</v>
      </c>
      <c r="F16" s="285">
        <f t="shared" si="1"/>
        <v>0</v>
      </c>
      <c r="G16" s="285">
        <f t="shared" si="1"/>
        <v>0</v>
      </c>
      <c r="H16" s="285">
        <f t="shared" si="1"/>
        <v>0</v>
      </c>
      <c r="I16" s="285">
        <f t="shared" si="1"/>
        <v>0</v>
      </c>
      <c r="J16" s="285">
        <f t="shared" si="1"/>
        <v>0</v>
      </c>
      <c r="K16" s="285">
        <f t="shared" si="1"/>
        <v>771.54440999999997</v>
      </c>
      <c r="L16" s="285">
        <f t="shared" si="1"/>
        <v>6.8413300000000001</v>
      </c>
      <c r="M16" s="285">
        <f t="shared" si="1"/>
        <v>16023.937799999998</v>
      </c>
      <c r="N16" s="272">
        <f>Table13[[#This Row],[Total]]/M44</f>
        <v>7.9179970055884188E-2</v>
      </c>
    </row>
    <row r="17" spans="2:14" ht="24" thickBot="1">
      <c r="B17" s="286" t="s">
        <v>603</v>
      </c>
      <c r="C17" s="271">
        <f t="shared" ref="C17:M17" si="2">C18+C19+C20+C21+C22+C23+C24+C25</f>
        <v>10000</v>
      </c>
      <c r="D17" s="271">
        <f t="shared" si="2"/>
        <v>83.333330000000004</v>
      </c>
      <c r="E17" s="271">
        <f t="shared" si="2"/>
        <v>0</v>
      </c>
      <c r="F17" s="271">
        <f t="shared" si="2"/>
        <v>0</v>
      </c>
      <c r="G17" s="271">
        <f t="shared" si="2"/>
        <v>0</v>
      </c>
      <c r="H17" s="271">
        <f t="shared" si="2"/>
        <v>0</v>
      </c>
      <c r="I17" s="271">
        <f t="shared" si="2"/>
        <v>0</v>
      </c>
      <c r="J17" s="271">
        <f t="shared" si="2"/>
        <v>0</v>
      </c>
      <c r="K17" s="271">
        <f t="shared" si="2"/>
        <v>0</v>
      </c>
      <c r="L17" s="271">
        <f t="shared" si="2"/>
        <v>0</v>
      </c>
      <c r="M17" s="271">
        <f t="shared" si="2"/>
        <v>10083.333329999999</v>
      </c>
      <c r="N17" s="275"/>
    </row>
    <row r="18" spans="2:14" ht="24" thickBot="1">
      <c r="B18" s="286" t="s">
        <v>604</v>
      </c>
      <c r="C18" s="274">
        <v>10000</v>
      </c>
      <c r="D18" s="274">
        <v>83.333330000000004</v>
      </c>
      <c r="E18" s="274">
        <v>0</v>
      </c>
      <c r="F18" s="274">
        <v>0</v>
      </c>
      <c r="G18" s="274">
        <v>0</v>
      </c>
      <c r="H18" s="274">
        <v>0</v>
      </c>
      <c r="I18" s="274">
        <v>0</v>
      </c>
      <c r="J18" s="274">
        <v>0</v>
      </c>
      <c r="K18" s="274">
        <v>0</v>
      </c>
      <c r="L18" s="274">
        <v>0</v>
      </c>
      <c r="M18" s="274">
        <f>SUM(Table13[[#This Row],[Principal]:[Other Charges]])</f>
        <v>10083.333329999999</v>
      </c>
      <c r="N18" s="275"/>
    </row>
    <row r="19" spans="2:14" ht="47.25" thickBot="1">
      <c r="B19" s="286" t="s">
        <v>605</v>
      </c>
      <c r="C19" s="274">
        <v>0</v>
      </c>
      <c r="D19" s="274">
        <v>0</v>
      </c>
      <c r="E19" s="274">
        <v>0</v>
      </c>
      <c r="F19" s="274">
        <v>0</v>
      </c>
      <c r="G19" s="274">
        <v>0</v>
      </c>
      <c r="H19" s="274">
        <v>0</v>
      </c>
      <c r="I19" s="274">
        <v>0</v>
      </c>
      <c r="J19" s="274">
        <v>0</v>
      </c>
      <c r="K19" s="274">
        <v>0</v>
      </c>
      <c r="L19" s="274">
        <v>0</v>
      </c>
      <c r="M19" s="274">
        <f>SUM(Table13[[#This Row],[Principal]:[Other Charges]])</f>
        <v>0</v>
      </c>
      <c r="N19" s="275"/>
    </row>
    <row r="20" spans="2:14" ht="47.25" thickBot="1">
      <c r="B20" s="286" t="s">
        <v>606</v>
      </c>
      <c r="C20" s="274">
        <v>0</v>
      </c>
      <c r="D20" s="274">
        <v>0</v>
      </c>
      <c r="E20" s="274">
        <v>0</v>
      </c>
      <c r="F20" s="274">
        <v>0</v>
      </c>
      <c r="G20" s="274">
        <v>0</v>
      </c>
      <c r="H20" s="274">
        <v>0</v>
      </c>
      <c r="I20" s="274">
        <v>0</v>
      </c>
      <c r="J20" s="274">
        <v>0</v>
      </c>
      <c r="K20" s="274">
        <v>0</v>
      </c>
      <c r="L20" s="274">
        <v>0</v>
      </c>
      <c r="M20" s="274">
        <f>SUM(Table13[[#This Row],[Principal]:[Other Charges]])</f>
        <v>0</v>
      </c>
      <c r="N20" s="275"/>
    </row>
    <row r="21" spans="2:14" ht="47.25" thickBot="1">
      <c r="B21" s="286" t="s">
        <v>607</v>
      </c>
      <c r="C21" s="274">
        <v>0</v>
      </c>
      <c r="D21" s="274">
        <v>0</v>
      </c>
      <c r="E21" s="274">
        <v>0</v>
      </c>
      <c r="F21" s="274">
        <v>0</v>
      </c>
      <c r="G21" s="274">
        <v>0</v>
      </c>
      <c r="H21" s="274">
        <v>0</v>
      </c>
      <c r="I21" s="274">
        <v>0</v>
      </c>
      <c r="J21" s="274">
        <v>0</v>
      </c>
      <c r="K21" s="274">
        <v>0</v>
      </c>
      <c r="L21" s="274">
        <v>0</v>
      </c>
      <c r="M21" s="274">
        <f>SUM(Table13[[#This Row],[Principal]:[Other Charges]])</f>
        <v>0</v>
      </c>
      <c r="N21" s="275"/>
    </row>
    <row r="22" spans="2:14" ht="24" thickBot="1">
      <c r="B22" s="286" t="s">
        <v>608</v>
      </c>
      <c r="C22" s="274">
        <v>0</v>
      </c>
      <c r="D22" s="274">
        <v>0</v>
      </c>
      <c r="E22" s="274">
        <v>0</v>
      </c>
      <c r="F22" s="274">
        <v>0</v>
      </c>
      <c r="G22" s="274">
        <v>0</v>
      </c>
      <c r="H22" s="274">
        <v>0</v>
      </c>
      <c r="I22" s="274">
        <v>0</v>
      </c>
      <c r="J22" s="287">
        <v>0</v>
      </c>
      <c r="K22" s="274">
        <v>0</v>
      </c>
      <c r="L22" s="274">
        <v>0</v>
      </c>
      <c r="M22" s="274">
        <f>SUM(Table13[[#This Row],[Principal]:[Other Charges]])</f>
        <v>0</v>
      </c>
      <c r="N22" s="275"/>
    </row>
    <row r="23" spans="2:14" ht="24" thickBot="1">
      <c r="B23" s="286" t="s">
        <v>609</v>
      </c>
      <c r="C23" s="274">
        <v>0</v>
      </c>
      <c r="D23" s="274">
        <v>0</v>
      </c>
      <c r="E23" s="274">
        <v>0</v>
      </c>
      <c r="F23" s="274">
        <v>0</v>
      </c>
      <c r="G23" s="274">
        <v>0</v>
      </c>
      <c r="H23" s="274">
        <v>0</v>
      </c>
      <c r="I23" s="274">
        <v>0</v>
      </c>
      <c r="J23" s="274">
        <v>0</v>
      </c>
      <c r="K23" s="274">
        <v>0</v>
      </c>
      <c r="L23" s="274">
        <v>0</v>
      </c>
      <c r="M23" s="274">
        <f>SUM(Table13[[#This Row],[Principal]:[Other Charges]])</f>
        <v>0</v>
      </c>
      <c r="N23" s="275"/>
    </row>
    <row r="24" spans="2:14" ht="47.25" thickBot="1">
      <c r="B24" s="286" t="s">
        <v>610</v>
      </c>
      <c r="C24" s="274">
        <v>0</v>
      </c>
      <c r="D24" s="274">
        <v>0</v>
      </c>
      <c r="E24" s="274">
        <v>0</v>
      </c>
      <c r="F24" s="274">
        <v>0</v>
      </c>
      <c r="G24" s="274">
        <v>0</v>
      </c>
      <c r="H24" s="274">
        <v>0</v>
      </c>
      <c r="I24" s="274">
        <v>0</v>
      </c>
      <c r="J24" s="274">
        <v>0</v>
      </c>
      <c r="K24" s="274">
        <v>0</v>
      </c>
      <c r="L24" s="274">
        <v>0</v>
      </c>
      <c r="M24" s="274">
        <f>SUM(Table13[[#This Row],[Principal]:[Other Charges]])</f>
        <v>0</v>
      </c>
      <c r="N24" s="275"/>
    </row>
    <row r="25" spans="2:14" ht="24" thickBot="1">
      <c r="B25" s="286" t="s">
        <v>611</v>
      </c>
      <c r="C25" s="274">
        <v>0</v>
      </c>
      <c r="D25" s="274">
        <v>0</v>
      </c>
      <c r="E25" s="274">
        <v>0</v>
      </c>
      <c r="F25" s="274">
        <v>0</v>
      </c>
      <c r="G25" s="274">
        <v>0</v>
      </c>
      <c r="H25" s="274">
        <v>0</v>
      </c>
      <c r="I25" s="274">
        <v>0</v>
      </c>
      <c r="J25" s="274">
        <v>0</v>
      </c>
      <c r="K25" s="274">
        <v>0</v>
      </c>
      <c r="L25" s="274">
        <v>0</v>
      </c>
      <c r="M25" s="274">
        <f>SUM(Table13[[#This Row],[Principal]:[Other Charges]])</f>
        <v>0</v>
      </c>
      <c r="N25" s="275"/>
    </row>
    <row r="26" spans="2:14" ht="24" thickBot="1">
      <c r="B26" s="286" t="s">
        <v>612</v>
      </c>
      <c r="C26" s="274">
        <v>0</v>
      </c>
      <c r="D26" s="274">
        <v>2624.64815</v>
      </c>
      <c r="E26" s="274">
        <v>0</v>
      </c>
      <c r="F26" s="274">
        <v>0</v>
      </c>
      <c r="G26" s="274">
        <v>0</v>
      </c>
      <c r="H26" s="274">
        <v>0</v>
      </c>
      <c r="I26" s="274">
        <v>0</v>
      </c>
      <c r="J26" s="274">
        <v>0</v>
      </c>
      <c r="K26" s="274">
        <v>727.93329999999992</v>
      </c>
      <c r="L26" s="274">
        <v>6.8413300000000001</v>
      </c>
      <c r="M26" s="274">
        <f>SUM(Table13[[#This Row],[Principal]:[Other Charges]])</f>
        <v>3359.4227799999999</v>
      </c>
      <c r="N26" s="275"/>
    </row>
    <row r="27" spans="2:14" ht="24" thickBot="1">
      <c r="B27" s="273" t="s">
        <v>613</v>
      </c>
      <c r="C27" s="274">
        <v>0</v>
      </c>
      <c r="D27" s="274">
        <v>0</v>
      </c>
      <c r="E27" s="274">
        <v>0</v>
      </c>
      <c r="F27" s="274">
        <v>0</v>
      </c>
      <c r="G27" s="274">
        <v>0</v>
      </c>
      <c r="H27" s="274">
        <v>0</v>
      </c>
      <c r="I27" s="274">
        <v>0</v>
      </c>
      <c r="J27" s="274">
        <v>0</v>
      </c>
      <c r="K27" s="274">
        <v>0</v>
      </c>
      <c r="L27" s="274">
        <v>0</v>
      </c>
      <c r="M27" s="274">
        <f>SUM(Table13[[#This Row],[Principal]:[Other Charges]])</f>
        <v>0</v>
      </c>
      <c r="N27" s="275"/>
    </row>
    <row r="28" spans="2:14" ht="24" thickBot="1">
      <c r="B28" s="273" t="s">
        <v>614</v>
      </c>
      <c r="C28" s="274">
        <v>0</v>
      </c>
      <c r="D28" s="274">
        <v>2537.5705800000001</v>
      </c>
      <c r="E28" s="274">
        <v>0</v>
      </c>
      <c r="F28" s="274">
        <v>0</v>
      </c>
      <c r="G28" s="274">
        <v>0</v>
      </c>
      <c r="H28" s="274">
        <v>0</v>
      </c>
      <c r="I28" s="274">
        <v>0</v>
      </c>
      <c r="J28" s="274">
        <v>0</v>
      </c>
      <c r="K28" s="274">
        <v>43.611110000000004</v>
      </c>
      <c r="L28" s="274">
        <v>0</v>
      </c>
      <c r="M28" s="274">
        <f>SUM(Table13[[#This Row],[Principal]:[Other Charges]])</f>
        <v>2581.1816899999999</v>
      </c>
      <c r="N28" s="275"/>
    </row>
    <row r="29" spans="2:14" ht="24" thickBot="1">
      <c r="B29" s="273"/>
      <c r="C29" s="287"/>
      <c r="D29" s="287"/>
      <c r="E29" s="287"/>
      <c r="F29" s="287"/>
      <c r="G29" s="287"/>
      <c r="H29" s="287"/>
      <c r="I29" s="287"/>
      <c r="J29" s="287"/>
      <c r="K29" s="287"/>
      <c r="L29" s="287"/>
      <c r="M29" s="288"/>
      <c r="N29" s="275"/>
    </row>
    <row r="30" spans="2:14" ht="24" thickBot="1">
      <c r="B30" s="289" t="s">
        <v>615</v>
      </c>
      <c r="C30" s="290">
        <f t="shared" ref="C30:M30" si="3">C31+C38</f>
        <v>0</v>
      </c>
      <c r="D30" s="290">
        <f t="shared" si="3"/>
        <v>114375</v>
      </c>
      <c r="E30" s="290">
        <f t="shared" si="3"/>
        <v>0</v>
      </c>
      <c r="F30" s="290">
        <f t="shared" si="3"/>
        <v>0</v>
      </c>
      <c r="G30" s="290">
        <f t="shared" si="3"/>
        <v>0</v>
      </c>
      <c r="H30" s="290">
        <f t="shared" si="3"/>
        <v>0</v>
      </c>
      <c r="I30" s="290">
        <f t="shared" si="3"/>
        <v>0</v>
      </c>
      <c r="J30" s="290">
        <f t="shared" si="3"/>
        <v>0</v>
      </c>
      <c r="K30" s="290">
        <f t="shared" si="3"/>
        <v>0</v>
      </c>
      <c r="L30" s="290">
        <f t="shared" si="3"/>
        <v>0</v>
      </c>
      <c r="M30" s="290">
        <f t="shared" si="3"/>
        <v>114375</v>
      </c>
      <c r="N30" s="272">
        <f>Table13[[#This Row],[Total]]/M44</f>
        <v>0.56516751301554324</v>
      </c>
    </row>
    <row r="31" spans="2:14" ht="24" thickBot="1">
      <c r="B31" s="289" t="s">
        <v>616</v>
      </c>
      <c r="C31" s="291">
        <f t="shared" ref="C31:M31" si="4">C32+C33+C34+C35+C36+C37</f>
        <v>0</v>
      </c>
      <c r="D31" s="291">
        <f t="shared" si="4"/>
        <v>105937.5</v>
      </c>
      <c r="E31" s="291">
        <f t="shared" si="4"/>
        <v>0</v>
      </c>
      <c r="F31" s="291">
        <f t="shared" si="4"/>
        <v>0</v>
      </c>
      <c r="G31" s="291">
        <f t="shared" si="4"/>
        <v>0</v>
      </c>
      <c r="H31" s="291">
        <f t="shared" si="4"/>
        <v>0</v>
      </c>
      <c r="I31" s="291">
        <f t="shared" si="4"/>
        <v>0</v>
      </c>
      <c r="J31" s="291">
        <f t="shared" si="4"/>
        <v>0</v>
      </c>
      <c r="K31" s="291">
        <f t="shared" si="4"/>
        <v>0</v>
      </c>
      <c r="L31" s="291">
        <f t="shared" si="4"/>
        <v>0</v>
      </c>
      <c r="M31" s="290">
        <f t="shared" si="4"/>
        <v>105937.5</v>
      </c>
      <c r="N31" s="292"/>
    </row>
    <row r="32" spans="2:14" ht="24" thickBot="1">
      <c r="B32" s="273" t="s">
        <v>617</v>
      </c>
      <c r="C32" s="293">
        <v>0</v>
      </c>
      <c r="D32" s="293">
        <v>0</v>
      </c>
      <c r="E32" s="293">
        <v>0</v>
      </c>
      <c r="F32" s="293">
        <v>0</v>
      </c>
      <c r="G32" s="293">
        <v>0</v>
      </c>
      <c r="H32" s="293">
        <v>0</v>
      </c>
      <c r="I32" s="293">
        <v>0</v>
      </c>
      <c r="J32" s="293">
        <v>0</v>
      </c>
      <c r="K32" s="293">
        <v>0</v>
      </c>
      <c r="L32" s="293">
        <v>0</v>
      </c>
      <c r="M32" s="274">
        <f>SUM(Table13[[#This Row],[Principal]:[Other Charges]])</f>
        <v>0</v>
      </c>
      <c r="N32" s="294"/>
    </row>
    <row r="33" spans="2:14" ht="24" thickBot="1">
      <c r="B33" s="273" t="s">
        <v>618</v>
      </c>
      <c r="C33" s="293">
        <v>0</v>
      </c>
      <c r="D33" s="293">
        <v>0</v>
      </c>
      <c r="E33" s="293">
        <v>0</v>
      </c>
      <c r="F33" s="293">
        <v>0</v>
      </c>
      <c r="G33" s="293">
        <v>0</v>
      </c>
      <c r="H33" s="293">
        <v>0</v>
      </c>
      <c r="I33" s="293">
        <v>0</v>
      </c>
      <c r="J33" s="293">
        <v>0</v>
      </c>
      <c r="K33" s="293">
        <v>0</v>
      </c>
      <c r="L33" s="293">
        <v>0</v>
      </c>
      <c r="M33" s="274">
        <f>SUM(Table13[[#This Row],[Principal]:[Other Charges]])</f>
        <v>0</v>
      </c>
      <c r="N33" s="294"/>
    </row>
    <row r="34" spans="2:14" ht="24" thickBot="1">
      <c r="B34" s="273" t="s">
        <v>619</v>
      </c>
      <c r="C34" s="293">
        <v>0</v>
      </c>
      <c r="D34" s="293">
        <v>0</v>
      </c>
      <c r="E34" s="293">
        <v>0</v>
      </c>
      <c r="F34" s="293">
        <v>0</v>
      </c>
      <c r="G34" s="293">
        <v>0</v>
      </c>
      <c r="H34" s="293">
        <v>0</v>
      </c>
      <c r="I34" s="293">
        <v>0</v>
      </c>
      <c r="J34" s="293">
        <v>0</v>
      </c>
      <c r="K34" s="293">
        <v>0</v>
      </c>
      <c r="L34" s="293">
        <v>0</v>
      </c>
      <c r="M34" s="274">
        <f>SUM(Table13[[#This Row],[Principal]:[Other Charges]])</f>
        <v>0</v>
      </c>
      <c r="N34" s="294"/>
    </row>
    <row r="35" spans="2:14" ht="24" thickBot="1">
      <c r="B35" s="273" t="s">
        <v>620</v>
      </c>
      <c r="C35" s="293">
        <v>0</v>
      </c>
      <c r="D35" s="293">
        <v>0</v>
      </c>
      <c r="E35" s="293">
        <v>0</v>
      </c>
      <c r="F35" s="293">
        <v>0</v>
      </c>
      <c r="G35" s="293">
        <v>0</v>
      </c>
      <c r="H35" s="293">
        <v>0</v>
      </c>
      <c r="I35" s="293">
        <v>0</v>
      </c>
      <c r="J35" s="293">
        <v>0</v>
      </c>
      <c r="K35" s="293">
        <v>0</v>
      </c>
      <c r="L35" s="293">
        <v>0</v>
      </c>
      <c r="M35" s="274">
        <f>SUM(Table13[[#This Row],[Principal]:[Other Charges]])</f>
        <v>0</v>
      </c>
      <c r="N35" s="294"/>
    </row>
    <row r="36" spans="2:14" ht="24" thickBot="1">
      <c r="B36" s="273" t="s">
        <v>621</v>
      </c>
      <c r="C36" s="293">
        <v>0</v>
      </c>
      <c r="D36" s="276">
        <v>57187.5</v>
      </c>
      <c r="E36" s="293">
        <v>0</v>
      </c>
      <c r="F36" s="293">
        <v>0</v>
      </c>
      <c r="G36" s="293">
        <v>0</v>
      </c>
      <c r="H36" s="293">
        <v>0</v>
      </c>
      <c r="I36" s="293">
        <v>0</v>
      </c>
      <c r="J36" s="293">
        <v>0</v>
      </c>
      <c r="K36" s="293">
        <v>0</v>
      </c>
      <c r="L36" s="293">
        <v>0</v>
      </c>
      <c r="M36" s="274">
        <f>SUM(Table13[[#This Row],[Principal]:[Other Charges]])</f>
        <v>57187.5</v>
      </c>
      <c r="N36" s="294"/>
    </row>
    <row r="37" spans="2:14" ht="24" thickBot="1">
      <c r="B37" s="273" t="s">
        <v>622</v>
      </c>
      <c r="C37" s="293">
        <v>0</v>
      </c>
      <c r="D37" s="276">
        <v>48750</v>
      </c>
      <c r="E37" s="293">
        <v>0</v>
      </c>
      <c r="F37" s="293">
        <v>0</v>
      </c>
      <c r="G37" s="293">
        <v>0</v>
      </c>
      <c r="H37" s="293">
        <v>0</v>
      </c>
      <c r="I37" s="293">
        <v>0</v>
      </c>
      <c r="J37" s="293">
        <v>0</v>
      </c>
      <c r="K37" s="293">
        <v>0</v>
      </c>
      <c r="L37" s="293">
        <v>0</v>
      </c>
      <c r="M37" s="274">
        <f>SUM(Table13[[#This Row],[Principal]:[Other Charges]])</f>
        <v>48750</v>
      </c>
      <c r="N37" s="294"/>
    </row>
    <row r="38" spans="2:14" ht="24" thickBot="1">
      <c r="B38" s="273" t="s">
        <v>623</v>
      </c>
      <c r="C38" s="293">
        <f t="shared" ref="C38:M38" si="5">C39</f>
        <v>0</v>
      </c>
      <c r="D38" s="276">
        <f t="shared" si="5"/>
        <v>8437.5</v>
      </c>
      <c r="E38" s="293">
        <f t="shared" si="5"/>
        <v>0</v>
      </c>
      <c r="F38" s="293">
        <f t="shared" si="5"/>
        <v>0</v>
      </c>
      <c r="G38" s="293">
        <f t="shared" si="5"/>
        <v>0</v>
      </c>
      <c r="H38" s="293">
        <f t="shared" si="5"/>
        <v>0</v>
      </c>
      <c r="I38" s="293">
        <f t="shared" si="5"/>
        <v>0</v>
      </c>
      <c r="J38" s="293">
        <f t="shared" si="5"/>
        <v>0</v>
      </c>
      <c r="K38" s="293">
        <f t="shared" si="5"/>
        <v>0</v>
      </c>
      <c r="L38" s="293">
        <f t="shared" si="5"/>
        <v>0</v>
      </c>
      <c r="M38" s="276">
        <f t="shared" si="5"/>
        <v>8437.5</v>
      </c>
      <c r="N38" s="294"/>
    </row>
    <row r="39" spans="2:14" ht="24" thickBot="1">
      <c r="B39" s="273" t="s">
        <v>624</v>
      </c>
      <c r="C39" s="293">
        <v>0</v>
      </c>
      <c r="D39" s="276">
        <v>8437.5</v>
      </c>
      <c r="E39" s="293">
        <v>0</v>
      </c>
      <c r="F39" s="293">
        <v>0</v>
      </c>
      <c r="G39" s="293">
        <v>0</v>
      </c>
      <c r="H39" s="293">
        <v>0</v>
      </c>
      <c r="I39" s="293">
        <v>0</v>
      </c>
      <c r="J39" s="293">
        <v>0</v>
      </c>
      <c r="K39" s="293">
        <v>0</v>
      </c>
      <c r="L39" s="293">
        <v>0</v>
      </c>
      <c r="M39" s="276">
        <f>SUM(Table13[[#This Row],[Principal]:[Other Charges]])</f>
        <v>8437.5</v>
      </c>
      <c r="N39" s="294"/>
    </row>
    <row r="40" spans="2:14" ht="24" thickBot="1">
      <c r="B40" s="289"/>
      <c r="C40" s="291"/>
      <c r="D40" s="271"/>
      <c r="E40" s="271"/>
      <c r="F40" s="291"/>
      <c r="G40" s="291"/>
      <c r="H40" s="291"/>
      <c r="I40" s="291"/>
      <c r="J40" s="291"/>
      <c r="K40" s="291"/>
      <c r="L40" s="291"/>
      <c r="M40" s="271"/>
      <c r="N40" s="294"/>
    </row>
    <row r="41" spans="2:14" ht="24" thickBot="1">
      <c r="B41" s="289" t="s">
        <v>625</v>
      </c>
      <c r="C41" s="290">
        <f t="shared" ref="C41:M41" si="6">C42+C43</f>
        <v>0</v>
      </c>
      <c r="D41" s="290">
        <f t="shared" si="6"/>
        <v>20859.63</v>
      </c>
      <c r="E41" s="290">
        <f t="shared" si="6"/>
        <v>0</v>
      </c>
      <c r="F41" s="290">
        <f t="shared" si="6"/>
        <v>0</v>
      </c>
      <c r="G41" s="290">
        <f t="shared" si="6"/>
        <v>0</v>
      </c>
      <c r="H41" s="290">
        <f t="shared" si="6"/>
        <v>0</v>
      </c>
      <c r="I41" s="290">
        <f t="shared" si="6"/>
        <v>0</v>
      </c>
      <c r="J41" s="290">
        <f t="shared" si="6"/>
        <v>0</v>
      </c>
      <c r="K41" s="290">
        <f t="shared" si="6"/>
        <v>0</v>
      </c>
      <c r="L41" s="290">
        <f t="shared" si="6"/>
        <v>0</v>
      </c>
      <c r="M41" s="290">
        <f t="shared" si="6"/>
        <v>20859.63</v>
      </c>
      <c r="N41" s="272">
        <f>Table13[[#This Row],[Total]]/M44</f>
        <v>0.10307484336196213</v>
      </c>
    </row>
    <row r="42" spans="2:14" ht="24" thickBot="1">
      <c r="B42" s="295" t="s">
        <v>626</v>
      </c>
      <c r="C42" s="274">
        <v>0</v>
      </c>
      <c r="D42" s="274">
        <v>0</v>
      </c>
      <c r="E42" s="274">
        <v>0</v>
      </c>
      <c r="F42" s="274">
        <v>0</v>
      </c>
      <c r="G42" s="274">
        <v>0</v>
      </c>
      <c r="H42" s="274">
        <v>0</v>
      </c>
      <c r="I42" s="274">
        <v>0</v>
      </c>
      <c r="J42" s="274">
        <v>0</v>
      </c>
      <c r="K42" s="274">
        <v>0</v>
      </c>
      <c r="L42" s="274">
        <v>0</v>
      </c>
      <c r="M42" s="274">
        <f>SUM(Table13[[#This Row],[Principal]:[Other Charges]])</f>
        <v>0</v>
      </c>
      <c r="N42" s="292"/>
    </row>
    <row r="43" spans="2:14" ht="24" thickBot="1">
      <c r="B43" s="266" t="s">
        <v>627</v>
      </c>
      <c r="C43" s="274">
        <v>0</v>
      </c>
      <c r="D43" s="274">
        <v>20859.63</v>
      </c>
      <c r="E43" s="274">
        <v>0</v>
      </c>
      <c r="F43" s="274">
        <v>0</v>
      </c>
      <c r="G43" s="274">
        <v>0</v>
      </c>
      <c r="H43" s="274">
        <v>0</v>
      </c>
      <c r="I43" s="274">
        <v>0</v>
      </c>
      <c r="J43" s="274">
        <v>0</v>
      </c>
      <c r="K43" s="274">
        <v>0</v>
      </c>
      <c r="L43" s="274">
        <v>0</v>
      </c>
      <c r="M43" s="276">
        <f>SUM(Table13[[#This Row],[Principal]:[Other Charges]])</f>
        <v>20859.63</v>
      </c>
      <c r="N43" s="296"/>
    </row>
    <row r="44" spans="2:14" ht="24" thickBot="1">
      <c r="B44" s="297" t="s">
        <v>628</v>
      </c>
      <c r="C44" s="298">
        <f t="shared" ref="C44:M44" si="7">C41+C30+C16+C5</f>
        <v>41293.629704726496</v>
      </c>
      <c r="D44" s="298">
        <f t="shared" si="7"/>
        <v>146857.58835736179</v>
      </c>
      <c r="E44" s="298">
        <f t="shared" si="7"/>
        <v>12493.385281819386</v>
      </c>
      <c r="F44" s="298">
        <f t="shared" si="7"/>
        <v>0</v>
      </c>
      <c r="G44" s="298">
        <f t="shared" si="7"/>
        <v>30.448432379300002</v>
      </c>
      <c r="H44" s="298">
        <f t="shared" si="7"/>
        <v>53.198789278699998</v>
      </c>
      <c r="I44" s="298">
        <f t="shared" si="7"/>
        <v>0</v>
      </c>
      <c r="J44" s="276">
        <f t="shared" si="7"/>
        <v>-176.79163426185943</v>
      </c>
      <c r="K44" s="298">
        <f t="shared" si="7"/>
        <v>1814.70209</v>
      </c>
      <c r="L44" s="298">
        <f t="shared" si="7"/>
        <v>7.4669137725735402</v>
      </c>
      <c r="M44" s="298">
        <f t="shared" si="7"/>
        <v>202373.62793507639</v>
      </c>
      <c r="N44" s="299">
        <v>1</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4"/>
  <sheetViews>
    <sheetView workbookViewId="0">
      <selection activeCell="E21" sqref="E21"/>
    </sheetView>
  </sheetViews>
  <sheetFormatPr defaultRowHeight="12.75"/>
  <cols>
    <col min="1" max="1" width="18.7109375" customWidth="1"/>
    <col min="2" max="2" width="17.140625" customWidth="1"/>
    <col min="3" max="4" width="23.5703125" customWidth="1"/>
    <col min="5" max="5" width="24.42578125" customWidth="1"/>
    <col min="6" max="6" width="28" style="30" customWidth="1"/>
    <col min="7" max="7" width="28.42578125" style="30" customWidth="1"/>
  </cols>
  <sheetData>
    <row r="1" spans="1:7" ht="24" customHeight="1">
      <c r="A1" s="589" t="s">
        <v>136</v>
      </c>
      <c r="B1" s="590"/>
      <c r="C1" s="590"/>
      <c r="D1" s="590"/>
      <c r="E1" s="590"/>
    </row>
    <row r="2" spans="1:7" ht="18.75" customHeight="1">
      <c r="A2" s="3" t="s">
        <v>138</v>
      </c>
      <c r="B2" s="10" t="s">
        <v>139</v>
      </c>
      <c r="C2" s="9" t="s">
        <v>185</v>
      </c>
      <c r="D2" s="9" t="s">
        <v>141</v>
      </c>
      <c r="E2" s="9" t="s">
        <v>187</v>
      </c>
      <c r="F2" s="591" t="s">
        <v>128</v>
      </c>
      <c r="G2" s="587" t="s">
        <v>129</v>
      </c>
    </row>
    <row r="3" spans="1:7" ht="17.25" customHeight="1">
      <c r="A3" s="3"/>
      <c r="B3" s="3"/>
      <c r="C3" s="3"/>
      <c r="D3" s="3" t="s">
        <v>186</v>
      </c>
      <c r="E3" s="3"/>
      <c r="F3" s="592"/>
      <c r="G3" s="588"/>
    </row>
    <row r="4" spans="1:7" ht="15">
      <c r="A4" s="6">
        <v>1</v>
      </c>
      <c r="B4" s="6" t="s">
        <v>144</v>
      </c>
      <c r="C4" s="7">
        <v>33264962.440000001</v>
      </c>
      <c r="D4" s="7"/>
      <c r="E4" s="7">
        <f>C4+D4</f>
        <v>33264962.440000001</v>
      </c>
      <c r="F4" s="40">
        <f>(E4/E$41) *100</f>
        <v>1.5362414479719186</v>
      </c>
      <c r="G4" s="40">
        <f>(E4/E$43)*100</f>
        <v>0.58703773752488697</v>
      </c>
    </row>
    <row r="5" spans="1:7" ht="15">
      <c r="A5" s="6">
        <v>2</v>
      </c>
      <c r="B5" s="6" t="s">
        <v>145</v>
      </c>
      <c r="C5" s="7">
        <v>29107434.510000002</v>
      </c>
      <c r="D5" s="7"/>
      <c r="E5" s="7">
        <f t="shared" ref="E5:E43" si="0">C5+D5</f>
        <v>29107434.510000002</v>
      </c>
      <c r="F5" s="40">
        <f t="shared" ref="F5:F41" si="1">(E5/E$41) *100</f>
        <v>1.3442386240190263</v>
      </c>
      <c r="G5" s="40">
        <f t="shared" ref="G5:G43" si="2">(E5/E$43)*100</f>
        <v>0.5136684741708134</v>
      </c>
    </row>
    <row r="6" spans="1:7" ht="15">
      <c r="A6" s="6">
        <v>3</v>
      </c>
      <c r="B6" s="6" t="s">
        <v>146</v>
      </c>
      <c r="C6" s="7">
        <v>62648075.210000001</v>
      </c>
      <c r="D6" s="7"/>
      <c r="E6" s="7">
        <f t="shared" si="0"/>
        <v>62648075.210000001</v>
      </c>
      <c r="F6" s="40">
        <f t="shared" si="1"/>
        <v>2.8932114367138317</v>
      </c>
      <c r="G6" s="40">
        <f t="shared" si="2"/>
        <v>1.1055711966577935</v>
      </c>
    </row>
    <row r="7" spans="1:7" ht="15">
      <c r="A7" s="6">
        <v>4</v>
      </c>
      <c r="B7" s="6" t="s">
        <v>147</v>
      </c>
      <c r="C7" s="7">
        <v>24446469.98</v>
      </c>
      <c r="D7" s="7"/>
      <c r="E7" s="7">
        <f t="shared" si="0"/>
        <v>24446469.98</v>
      </c>
      <c r="F7" s="40">
        <f t="shared" si="1"/>
        <v>1.1289861068569191</v>
      </c>
      <c r="G7" s="40">
        <f t="shared" si="2"/>
        <v>0.43141489948813744</v>
      </c>
    </row>
    <row r="8" spans="1:7" ht="15">
      <c r="A8" s="6">
        <v>5</v>
      </c>
      <c r="B8" s="6" t="s">
        <v>148</v>
      </c>
      <c r="C8" s="7">
        <v>63428015.530000001</v>
      </c>
      <c r="D8" s="7"/>
      <c r="E8" s="7">
        <f t="shared" si="0"/>
        <v>63428015.530000001</v>
      </c>
      <c r="F8" s="40">
        <f t="shared" si="1"/>
        <v>2.9292306160136619</v>
      </c>
      <c r="G8" s="40">
        <f t="shared" si="2"/>
        <v>1.1193350601127146</v>
      </c>
    </row>
    <row r="9" spans="1:7" ht="15">
      <c r="A9" s="6">
        <v>6</v>
      </c>
      <c r="B9" s="6" t="s">
        <v>149</v>
      </c>
      <c r="C9" s="7">
        <v>27447347.48</v>
      </c>
      <c r="D9" s="7"/>
      <c r="E9" s="7">
        <f t="shared" si="0"/>
        <v>27447347.48</v>
      </c>
      <c r="F9" s="40">
        <f t="shared" si="1"/>
        <v>1.2675725370716393</v>
      </c>
      <c r="G9" s="40">
        <f t="shared" si="2"/>
        <v>0.48437237212520373</v>
      </c>
    </row>
    <row r="10" spans="1:7" ht="15">
      <c r="A10" s="6">
        <v>7</v>
      </c>
      <c r="B10" s="6" t="s">
        <v>150</v>
      </c>
      <c r="C10" s="7">
        <v>26580524.859999999</v>
      </c>
      <c r="D10" s="7"/>
      <c r="E10" s="7">
        <f t="shared" si="0"/>
        <v>26580524.859999999</v>
      </c>
      <c r="F10" s="40">
        <f t="shared" si="1"/>
        <v>1.2275409621289197</v>
      </c>
      <c r="G10" s="40">
        <f t="shared" si="2"/>
        <v>0.46907526813484096</v>
      </c>
    </row>
    <row r="11" spans="1:7" ht="15">
      <c r="A11" s="6">
        <v>8</v>
      </c>
      <c r="B11" s="6" t="s">
        <v>151</v>
      </c>
      <c r="C11" s="7">
        <v>12957250.220000001</v>
      </c>
      <c r="D11" s="7"/>
      <c r="E11" s="7">
        <f t="shared" si="0"/>
        <v>12957250.220000001</v>
      </c>
      <c r="F11" s="40">
        <f t="shared" si="1"/>
        <v>0.59839132166797837</v>
      </c>
      <c r="G11" s="40">
        <f t="shared" si="2"/>
        <v>0.22866085802478497</v>
      </c>
    </row>
    <row r="12" spans="1:7" ht="15">
      <c r="A12" s="6">
        <v>9</v>
      </c>
      <c r="B12" s="6" t="s">
        <v>152</v>
      </c>
      <c r="C12" s="7">
        <v>107532721.29000001</v>
      </c>
      <c r="D12" s="7"/>
      <c r="E12" s="7">
        <f t="shared" si="0"/>
        <v>107532721.29000001</v>
      </c>
      <c r="F12" s="40">
        <f t="shared" si="1"/>
        <v>4.9660727486728629</v>
      </c>
      <c r="G12" s="40">
        <f t="shared" si="2"/>
        <v>1.8976653146636122</v>
      </c>
    </row>
    <row r="13" spans="1:7" ht="15">
      <c r="A13" s="6">
        <v>10</v>
      </c>
      <c r="B13" s="6" t="s">
        <v>153</v>
      </c>
      <c r="C13" s="7">
        <v>15404872.07</v>
      </c>
      <c r="D13" s="7"/>
      <c r="E13" s="7">
        <f t="shared" si="0"/>
        <v>15404872.07</v>
      </c>
      <c r="F13" s="40">
        <f t="shared" si="1"/>
        <v>0.71142731687506344</v>
      </c>
      <c r="G13" s="40">
        <f t="shared" si="2"/>
        <v>0.27185484616567396</v>
      </c>
    </row>
    <row r="14" spans="1:7" ht="15">
      <c r="A14" s="6">
        <v>11</v>
      </c>
      <c r="B14" s="6" t="s">
        <v>154</v>
      </c>
      <c r="C14" s="7">
        <v>41193845.859999999</v>
      </c>
      <c r="D14" s="7"/>
      <c r="E14" s="7">
        <f t="shared" si="0"/>
        <v>41193845.859999999</v>
      </c>
      <c r="F14" s="40">
        <f t="shared" si="1"/>
        <v>1.9024128924132471</v>
      </c>
      <c r="G14" s="40">
        <f t="shared" si="2"/>
        <v>0.72696135211999746</v>
      </c>
    </row>
    <row r="15" spans="1:7" ht="15">
      <c r="A15" s="6">
        <v>12</v>
      </c>
      <c r="B15" s="6" t="s">
        <v>155</v>
      </c>
      <c r="C15" s="7">
        <v>42514650.659999996</v>
      </c>
      <c r="D15" s="7"/>
      <c r="E15" s="7">
        <f t="shared" si="0"/>
        <v>42514650.659999996</v>
      </c>
      <c r="F15" s="40">
        <f t="shared" si="1"/>
        <v>1.9634102580979398</v>
      </c>
      <c r="G15" s="40">
        <f t="shared" si="2"/>
        <v>0.75027002901697371</v>
      </c>
    </row>
    <row r="16" spans="1:7" ht="15">
      <c r="A16" s="6">
        <v>13</v>
      </c>
      <c r="B16" s="6" t="s">
        <v>156</v>
      </c>
      <c r="C16" s="7">
        <v>34399021.5</v>
      </c>
      <c r="D16" s="7"/>
      <c r="E16" s="7">
        <f t="shared" si="0"/>
        <v>34399021.5</v>
      </c>
      <c r="F16" s="40">
        <f t="shared" si="1"/>
        <v>1.5886145277720971</v>
      </c>
      <c r="G16" s="40">
        <f t="shared" si="2"/>
        <v>0.60705085090214639</v>
      </c>
    </row>
    <row r="17" spans="1:7" ht="15">
      <c r="A17" s="6">
        <v>14</v>
      </c>
      <c r="B17" s="6" t="s">
        <v>157</v>
      </c>
      <c r="C17" s="7">
        <v>44895364.740000002</v>
      </c>
      <c r="D17" s="7"/>
      <c r="E17" s="7">
        <f t="shared" si="0"/>
        <v>44895364.740000002</v>
      </c>
      <c r="F17" s="40">
        <f t="shared" si="1"/>
        <v>2.0733563207776471</v>
      </c>
      <c r="G17" s="40">
        <f t="shared" si="2"/>
        <v>0.79228327372565588</v>
      </c>
    </row>
    <row r="18" spans="1:7" ht="15">
      <c r="A18" s="6">
        <v>15</v>
      </c>
      <c r="B18" s="6" t="s">
        <v>158</v>
      </c>
      <c r="C18" s="7">
        <v>28372666.879999999</v>
      </c>
      <c r="D18" s="7"/>
      <c r="E18" s="7">
        <f t="shared" si="0"/>
        <v>28372666.879999999</v>
      </c>
      <c r="F18" s="40">
        <f t="shared" si="1"/>
        <v>1.3103056084663984</v>
      </c>
      <c r="G18" s="40">
        <f t="shared" si="2"/>
        <v>0.50070178803973098</v>
      </c>
    </row>
    <row r="19" spans="1:7" ht="15">
      <c r="A19" s="6">
        <v>16</v>
      </c>
      <c r="B19" s="6" t="s">
        <v>159</v>
      </c>
      <c r="C19" s="7">
        <v>50277216.07</v>
      </c>
      <c r="D19" s="7"/>
      <c r="E19" s="7">
        <f t="shared" si="0"/>
        <v>50277216.07</v>
      </c>
      <c r="F19" s="40">
        <f t="shared" si="1"/>
        <v>2.3219008094383953</v>
      </c>
      <c r="G19" s="40">
        <f t="shared" si="2"/>
        <v>0.88725857496512128</v>
      </c>
    </row>
    <row r="20" spans="1:7" ht="15">
      <c r="A20" s="6">
        <v>17</v>
      </c>
      <c r="B20" s="6" t="s">
        <v>160</v>
      </c>
      <c r="C20" s="7">
        <v>27752300.120000001</v>
      </c>
      <c r="D20" s="7"/>
      <c r="E20" s="7">
        <f t="shared" si="0"/>
        <v>27752300.120000001</v>
      </c>
      <c r="F20" s="40">
        <f t="shared" si="1"/>
        <v>1.2816558502899078</v>
      </c>
      <c r="G20" s="40">
        <f t="shared" si="2"/>
        <v>0.48975397170346091</v>
      </c>
    </row>
    <row r="21" spans="1:7" ht="15">
      <c r="A21" s="6">
        <v>18</v>
      </c>
      <c r="B21" s="6" t="s">
        <v>161</v>
      </c>
      <c r="C21" s="7">
        <v>182261250.47</v>
      </c>
      <c r="D21" s="7"/>
      <c r="E21" s="7">
        <f t="shared" si="0"/>
        <v>182261250.47</v>
      </c>
      <c r="F21" s="40">
        <f t="shared" si="1"/>
        <v>8.4171833302453383</v>
      </c>
      <c r="G21" s="40">
        <f t="shared" si="2"/>
        <v>3.2164242574255417</v>
      </c>
    </row>
    <row r="22" spans="1:7" ht="15">
      <c r="A22" s="6">
        <v>19</v>
      </c>
      <c r="B22" s="6" t="s">
        <v>162</v>
      </c>
      <c r="C22" s="7">
        <v>59777794.579999998</v>
      </c>
      <c r="D22" s="7"/>
      <c r="E22" s="7">
        <f t="shared" si="0"/>
        <v>59777794.579999998</v>
      </c>
      <c r="F22" s="40">
        <f t="shared" si="1"/>
        <v>2.7606562270372761</v>
      </c>
      <c r="G22" s="40">
        <f t="shared" si="2"/>
        <v>1.0549184099565947</v>
      </c>
    </row>
    <row r="23" spans="1:7" ht="15">
      <c r="A23" s="6">
        <v>20</v>
      </c>
      <c r="B23" s="6" t="s">
        <v>163</v>
      </c>
      <c r="C23" s="7">
        <v>74138585.890000001</v>
      </c>
      <c r="D23" s="7"/>
      <c r="E23" s="7">
        <f t="shared" si="0"/>
        <v>74138585.890000001</v>
      </c>
      <c r="F23" s="40">
        <f t="shared" si="1"/>
        <v>3.4238658391295647</v>
      </c>
      <c r="G23" s="40">
        <f t="shared" si="2"/>
        <v>1.3083480194111443</v>
      </c>
    </row>
    <row r="24" spans="1:7" ht="15">
      <c r="A24" s="6">
        <v>21</v>
      </c>
      <c r="B24" s="6" t="s">
        <v>164</v>
      </c>
      <c r="C24" s="7">
        <v>48308816.939999998</v>
      </c>
      <c r="D24" s="7"/>
      <c r="E24" s="7">
        <f t="shared" si="0"/>
        <v>48308816.939999998</v>
      </c>
      <c r="F24" s="40">
        <f t="shared" si="1"/>
        <v>2.2309962627968005</v>
      </c>
      <c r="G24" s="40">
        <f t="shared" si="2"/>
        <v>0.85252158784525389</v>
      </c>
    </row>
    <row r="25" spans="1:7" ht="15">
      <c r="A25" s="6">
        <v>22</v>
      </c>
      <c r="B25" s="6" t="s">
        <v>165</v>
      </c>
      <c r="C25" s="7">
        <v>34303342.090000004</v>
      </c>
      <c r="D25" s="7"/>
      <c r="E25" s="7">
        <f t="shared" si="0"/>
        <v>34303342.090000004</v>
      </c>
      <c r="F25" s="40">
        <f t="shared" si="1"/>
        <v>1.5841958642721876</v>
      </c>
      <c r="G25" s="40">
        <f t="shared" si="2"/>
        <v>0.60536236487197514</v>
      </c>
    </row>
    <row r="26" spans="1:7" ht="15">
      <c r="A26" s="6">
        <v>23</v>
      </c>
      <c r="B26" s="6" t="s">
        <v>166</v>
      </c>
      <c r="C26" s="7">
        <v>43989319.829999998</v>
      </c>
      <c r="D26" s="7"/>
      <c r="E26" s="7">
        <f t="shared" si="0"/>
        <v>43989319.829999998</v>
      </c>
      <c r="F26" s="40">
        <f t="shared" si="1"/>
        <v>2.0315133832731607</v>
      </c>
      <c r="G26" s="40">
        <f t="shared" si="2"/>
        <v>0.77629400107814583</v>
      </c>
    </row>
    <row r="27" spans="1:7" ht="15">
      <c r="A27" s="6">
        <v>24</v>
      </c>
      <c r="B27" s="6" t="s">
        <v>167</v>
      </c>
      <c r="C27" s="7">
        <v>491847295.52999997</v>
      </c>
      <c r="D27" s="7"/>
      <c r="E27" s="7">
        <f t="shared" si="0"/>
        <v>491847295.52999997</v>
      </c>
      <c r="F27" s="40">
        <f t="shared" si="1"/>
        <v>22.714476315100246</v>
      </c>
      <c r="G27" s="40">
        <f t="shared" si="2"/>
        <v>8.6797910593301602</v>
      </c>
    </row>
    <row r="28" spans="1:7" ht="15">
      <c r="A28" s="6">
        <v>25</v>
      </c>
      <c r="B28" s="6" t="s">
        <v>168</v>
      </c>
      <c r="C28" s="7">
        <v>37062758.789999999</v>
      </c>
      <c r="D28" s="7"/>
      <c r="E28" s="7">
        <f t="shared" si="0"/>
        <v>37062758.789999999</v>
      </c>
      <c r="F28" s="40">
        <f t="shared" si="1"/>
        <v>1.7116311594243168</v>
      </c>
      <c r="G28" s="40">
        <f t="shared" si="2"/>
        <v>0.65405869932231953</v>
      </c>
    </row>
    <row r="29" spans="1:7" ht="15">
      <c r="A29" s="6">
        <v>26</v>
      </c>
      <c r="B29" s="6" t="s">
        <v>169</v>
      </c>
      <c r="C29" s="7">
        <v>28142518.989999998</v>
      </c>
      <c r="D29" s="7"/>
      <c r="E29" s="7">
        <f t="shared" si="0"/>
        <v>28142518.989999998</v>
      </c>
      <c r="F29" s="40">
        <f t="shared" si="1"/>
        <v>1.2996769258572116</v>
      </c>
      <c r="G29" s="40">
        <f t="shared" si="2"/>
        <v>0.49664029249812575</v>
      </c>
    </row>
    <row r="30" spans="1:7" ht="15">
      <c r="A30" s="6">
        <v>27</v>
      </c>
      <c r="B30" s="6" t="s">
        <v>170</v>
      </c>
      <c r="C30" s="7">
        <v>94575129.900000006</v>
      </c>
      <c r="D30" s="7"/>
      <c r="E30" s="7">
        <f t="shared" si="0"/>
        <v>94575129.900000006</v>
      </c>
      <c r="F30" s="40">
        <f t="shared" si="1"/>
        <v>4.3676656711026869</v>
      </c>
      <c r="G30" s="40">
        <f t="shared" si="2"/>
        <v>1.6689984358995804</v>
      </c>
    </row>
    <row r="31" spans="1:7" ht="15">
      <c r="A31" s="6">
        <v>28</v>
      </c>
      <c r="B31" s="6" t="s">
        <v>171</v>
      </c>
      <c r="C31" s="7">
        <v>50022172.539999999</v>
      </c>
      <c r="D31" s="7"/>
      <c r="E31" s="7">
        <f t="shared" si="0"/>
        <v>50022172.539999999</v>
      </c>
      <c r="F31" s="40">
        <f t="shared" si="1"/>
        <v>2.3101223971666309</v>
      </c>
      <c r="G31" s="40">
        <f t="shared" si="2"/>
        <v>0.88275773787289225</v>
      </c>
    </row>
    <row r="32" spans="1:7" ht="15">
      <c r="A32" s="6">
        <v>29</v>
      </c>
      <c r="B32" s="6" t="s">
        <v>172</v>
      </c>
      <c r="C32" s="7">
        <v>61489569.100000001</v>
      </c>
      <c r="D32" s="7"/>
      <c r="E32" s="7">
        <f t="shared" si="0"/>
        <v>61489569.100000001</v>
      </c>
      <c r="F32" s="40">
        <f t="shared" si="1"/>
        <v>2.8397093440203305</v>
      </c>
      <c r="G32" s="40">
        <f t="shared" si="2"/>
        <v>1.0851266581452421</v>
      </c>
    </row>
    <row r="33" spans="1:7" ht="15">
      <c r="A33" s="6">
        <v>30</v>
      </c>
      <c r="B33" s="6" t="s">
        <v>173</v>
      </c>
      <c r="C33" s="7">
        <v>78085379.909999996</v>
      </c>
      <c r="D33" s="7"/>
      <c r="E33" s="7">
        <f t="shared" si="0"/>
        <v>78085379.909999996</v>
      </c>
      <c r="F33" s="40">
        <f t="shared" si="1"/>
        <v>3.606136556286331</v>
      </c>
      <c r="G33" s="40">
        <f t="shared" si="2"/>
        <v>1.3779983921165568</v>
      </c>
    </row>
    <row r="34" spans="1:7" ht="15">
      <c r="A34" s="6">
        <v>31</v>
      </c>
      <c r="B34" s="6" t="s">
        <v>174</v>
      </c>
      <c r="C34" s="7">
        <v>20433976.300000001</v>
      </c>
      <c r="D34" s="7"/>
      <c r="E34" s="7">
        <f t="shared" si="0"/>
        <v>20433976.300000001</v>
      </c>
      <c r="F34" s="40">
        <f t="shared" si="1"/>
        <v>0.94368125007075354</v>
      </c>
      <c r="G34" s="40">
        <f t="shared" si="2"/>
        <v>0.36060510326519885</v>
      </c>
    </row>
    <row r="35" spans="1:7" ht="15">
      <c r="A35" s="6">
        <v>32</v>
      </c>
      <c r="B35" s="6" t="s">
        <v>175</v>
      </c>
      <c r="C35" s="7">
        <v>33859588.210000001</v>
      </c>
      <c r="D35" s="7"/>
      <c r="E35" s="7">
        <f t="shared" si="0"/>
        <v>33859588.210000001</v>
      </c>
      <c r="F35" s="40">
        <f t="shared" si="1"/>
        <v>1.56370243655875</v>
      </c>
      <c r="G35" s="40">
        <f t="shared" si="2"/>
        <v>0.5975312941409332</v>
      </c>
    </row>
    <row r="36" spans="1:7" ht="15">
      <c r="A36" s="6">
        <v>33</v>
      </c>
      <c r="B36" s="6" t="s">
        <v>176</v>
      </c>
      <c r="C36" s="7">
        <v>40093825.619999997</v>
      </c>
      <c r="D36" s="7"/>
      <c r="E36" s="7">
        <f t="shared" si="0"/>
        <v>40093825.619999997</v>
      </c>
      <c r="F36" s="40">
        <f t="shared" si="1"/>
        <v>1.8516117923265087</v>
      </c>
      <c r="G36" s="40">
        <f t="shared" si="2"/>
        <v>0.70754893299925059</v>
      </c>
    </row>
    <row r="37" spans="1:7" ht="15">
      <c r="A37" s="6">
        <v>34</v>
      </c>
      <c r="B37" s="6" t="s">
        <v>177</v>
      </c>
      <c r="C37" s="7">
        <v>20396408.399999999</v>
      </c>
      <c r="D37" s="7"/>
      <c r="E37" s="7">
        <f t="shared" si="0"/>
        <v>20396408.399999999</v>
      </c>
      <c r="F37" s="40">
        <f t="shared" si="1"/>
        <v>0.94194629049587464</v>
      </c>
      <c r="G37" s="40">
        <f t="shared" si="2"/>
        <v>0.35994213017273435</v>
      </c>
    </row>
    <row r="38" spans="1:7" ht="15">
      <c r="A38" s="6">
        <v>35</v>
      </c>
      <c r="B38" s="6" t="s">
        <v>178</v>
      </c>
      <c r="C38" s="7">
        <v>31188905.449999999</v>
      </c>
      <c r="D38" s="7"/>
      <c r="E38" s="7">
        <f t="shared" si="0"/>
        <v>31188905.449999999</v>
      </c>
      <c r="F38" s="40">
        <f t="shared" si="1"/>
        <v>1.4403650494296862</v>
      </c>
      <c r="G38" s="40">
        <f t="shared" si="2"/>
        <v>0.5504008767263654</v>
      </c>
    </row>
    <row r="39" spans="1:7" ht="15">
      <c r="A39" s="6">
        <v>36</v>
      </c>
      <c r="B39" s="6" t="s">
        <v>179</v>
      </c>
      <c r="C39" s="7">
        <v>26305193.25</v>
      </c>
      <c r="D39" s="7"/>
      <c r="E39" s="7">
        <f t="shared" si="0"/>
        <v>26305193.25</v>
      </c>
      <c r="F39" s="40">
        <f t="shared" si="1"/>
        <v>1.2148256063854175</v>
      </c>
      <c r="G39" s="40">
        <f t="shared" si="2"/>
        <v>0.46421640061935776</v>
      </c>
    </row>
    <row r="40" spans="1:7" ht="15">
      <c r="A40" s="6">
        <v>37</v>
      </c>
      <c r="B40" s="6" t="s">
        <v>180</v>
      </c>
      <c r="C40" s="7">
        <v>36842710.880000003</v>
      </c>
      <c r="D40" s="7"/>
      <c r="E40" s="7">
        <f t="shared" si="0"/>
        <v>36842710.880000003</v>
      </c>
      <c r="F40" s="40">
        <f t="shared" si="1"/>
        <v>1.7014689137734664</v>
      </c>
      <c r="G40" s="40">
        <f t="shared" si="2"/>
        <v>0.65017544145102413</v>
      </c>
    </row>
    <row r="41" spans="1:7" s="39" customFormat="1" ht="15">
      <c r="A41" s="37"/>
      <c r="B41" s="37" t="s">
        <v>188</v>
      </c>
      <c r="C41" s="38">
        <v>2165347282.0900002</v>
      </c>
      <c r="D41" s="38"/>
      <c r="E41" s="38">
        <f t="shared" si="0"/>
        <v>2165347282.0900002</v>
      </c>
      <c r="F41" s="41">
        <f t="shared" si="1"/>
        <v>100</v>
      </c>
      <c r="G41" s="41">
        <f t="shared" si="2"/>
        <v>38.212595962689946</v>
      </c>
    </row>
    <row r="42" spans="1:7" s="36" customFormat="1" ht="15">
      <c r="A42" s="34"/>
      <c r="B42" s="34" t="s">
        <v>182</v>
      </c>
      <c r="C42" s="35">
        <v>2903577117.9099998</v>
      </c>
      <c r="D42" s="35">
        <v>597655500</v>
      </c>
      <c r="E42" s="35">
        <f t="shared" si="0"/>
        <v>3501232617.9099998</v>
      </c>
      <c r="F42" s="42"/>
      <c r="G42" s="43">
        <f t="shared" si="2"/>
        <v>61.787404037310054</v>
      </c>
    </row>
    <row r="43" spans="1:7" s="33" customFormat="1" ht="15">
      <c r="A43" s="31"/>
      <c r="B43" s="31" t="s">
        <v>189</v>
      </c>
      <c r="C43" s="32">
        <v>5068924400</v>
      </c>
      <c r="D43" s="32">
        <v>597655500</v>
      </c>
      <c r="E43" s="32">
        <f t="shared" si="0"/>
        <v>5666579900</v>
      </c>
      <c r="F43" s="44"/>
      <c r="G43" s="45">
        <f t="shared" si="2"/>
        <v>100</v>
      </c>
    </row>
    <row r="44" spans="1:7" ht="24.75" customHeight="1">
      <c r="A44" s="6" t="s">
        <v>184</v>
      </c>
      <c r="B44" s="6"/>
      <c r="C44" s="6"/>
      <c r="D44" s="6"/>
      <c r="E44" s="6"/>
    </row>
  </sheetData>
  <mergeCells count="3">
    <mergeCell ref="G2:G3"/>
    <mergeCell ref="A1:E1"/>
    <mergeCell ref="F2:F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
  <sheetViews>
    <sheetView workbookViewId="0">
      <selection activeCell="A8" sqref="A8"/>
    </sheetView>
  </sheetViews>
  <sheetFormatPr defaultRowHeight="12.75"/>
  <cols>
    <col min="1" max="1" width="12.5703125" customWidth="1"/>
    <col min="2" max="2" width="26" customWidth="1"/>
    <col min="3" max="3" width="21.85546875" customWidth="1"/>
    <col min="4" max="4" width="26.85546875" customWidth="1"/>
    <col min="5" max="5" width="18.7109375" customWidth="1"/>
  </cols>
  <sheetData>
    <row r="1" spans="1:5" ht="24" customHeight="1">
      <c r="A1" s="6" t="s">
        <v>136</v>
      </c>
      <c r="B1" s="6"/>
      <c r="C1" s="6"/>
      <c r="D1" s="6"/>
      <c r="E1" s="6"/>
    </row>
    <row r="2" spans="1:5" ht="15">
      <c r="A2" s="6" t="s">
        <v>137</v>
      </c>
      <c r="B2" s="6"/>
      <c r="C2" s="6"/>
      <c r="D2" s="6"/>
      <c r="E2" s="6"/>
    </row>
    <row r="3" spans="1:5" ht="15">
      <c r="A3" s="6"/>
      <c r="B3" s="6"/>
      <c r="C3" s="6"/>
      <c r="D3" s="6"/>
      <c r="E3" s="6"/>
    </row>
    <row r="4" spans="1:5" ht="15">
      <c r="A4" s="6" t="s">
        <v>138</v>
      </c>
      <c r="B4" s="6" t="s">
        <v>139</v>
      </c>
      <c r="C4" s="6" t="s">
        <v>140</v>
      </c>
      <c r="D4" s="6" t="s">
        <v>141</v>
      </c>
      <c r="E4" s="6" t="s">
        <v>142</v>
      </c>
    </row>
    <row r="5" spans="1:5" ht="15">
      <c r="A5" s="6"/>
      <c r="B5" s="6"/>
      <c r="C5" s="6"/>
      <c r="D5" s="6" t="s">
        <v>143</v>
      </c>
      <c r="E5" s="6"/>
    </row>
    <row r="6" spans="1:5" ht="15">
      <c r="A6" s="6">
        <v>1</v>
      </c>
      <c r="B6" s="6" t="s">
        <v>144</v>
      </c>
      <c r="C6" s="7">
        <v>33264962.440000001</v>
      </c>
      <c r="D6" s="7"/>
      <c r="E6" s="7">
        <v>33264962.440000001</v>
      </c>
    </row>
    <row r="7" spans="1:5" ht="15">
      <c r="A7" s="6">
        <v>2</v>
      </c>
      <c r="B7" s="6" t="s">
        <v>145</v>
      </c>
      <c r="C7" s="7">
        <v>29107434.510000002</v>
      </c>
      <c r="D7" s="7"/>
      <c r="E7" s="7">
        <v>29107434.510000002</v>
      </c>
    </row>
    <row r="8" spans="1:5" ht="15">
      <c r="A8" s="6">
        <v>3</v>
      </c>
      <c r="B8" s="6" t="s">
        <v>146</v>
      </c>
      <c r="C8" s="7">
        <v>62648075.210000001</v>
      </c>
      <c r="D8" s="7"/>
      <c r="E8" s="7">
        <v>62648075.210000001</v>
      </c>
    </row>
    <row r="9" spans="1:5" ht="15">
      <c r="A9" s="6">
        <v>4</v>
      </c>
      <c r="B9" s="6" t="s">
        <v>147</v>
      </c>
      <c r="C9" s="7">
        <v>24446469.98</v>
      </c>
      <c r="D9" s="7"/>
      <c r="E9" s="7">
        <v>24446469.98</v>
      </c>
    </row>
    <row r="10" spans="1:5" ht="15">
      <c r="A10" s="6">
        <v>5</v>
      </c>
      <c r="B10" s="6" t="s">
        <v>148</v>
      </c>
      <c r="C10" s="7">
        <v>63428015.530000001</v>
      </c>
      <c r="D10" s="7"/>
      <c r="E10" s="7">
        <v>63428015.530000001</v>
      </c>
    </row>
    <row r="11" spans="1:5" ht="15">
      <c r="A11" s="6">
        <v>6</v>
      </c>
      <c r="B11" s="6" t="s">
        <v>149</v>
      </c>
      <c r="C11" s="7">
        <v>27447347.48</v>
      </c>
      <c r="D11" s="7"/>
      <c r="E11" s="7">
        <v>27447347.48</v>
      </c>
    </row>
    <row r="12" spans="1:5" ht="15">
      <c r="A12" s="6">
        <v>7</v>
      </c>
      <c r="B12" s="6" t="s">
        <v>150</v>
      </c>
      <c r="C12" s="7">
        <v>26580524.859999999</v>
      </c>
      <c r="D12" s="7"/>
      <c r="E12" s="7">
        <v>26580524.859999999</v>
      </c>
    </row>
    <row r="13" spans="1:5" ht="15">
      <c r="A13" s="6">
        <v>8</v>
      </c>
      <c r="B13" s="6" t="s">
        <v>151</v>
      </c>
      <c r="C13" s="7">
        <v>12957250.220000001</v>
      </c>
      <c r="D13" s="7"/>
      <c r="E13" s="7">
        <v>12957250.220000001</v>
      </c>
    </row>
    <row r="14" spans="1:5" ht="15">
      <c r="A14" s="6">
        <v>9</v>
      </c>
      <c r="B14" s="6" t="s">
        <v>152</v>
      </c>
      <c r="C14" s="7">
        <v>107532721.29000001</v>
      </c>
      <c r="D14" s="7"/>
      <c r="E14" s="7">
        <v>107532721.29000001</v>
      </c>
    </row>
    <row r="15" spans="1:5" ht="15">
      <c r="A15" s="6">
        <v>10</v>
      </c>
      <c r="B15" s="6" t="s">
        <v>153</v>
      </c>
      <c r="C15" s="7">
        <v>15404872.07</v>
      </c>
      <c r="D15" s="7"/>
      <c r="E15" s="7">
        <v>15404872.07</v>
      </c>
    </row>
    <row r="16" spans="1:5" ht="15">
      <c r="A16" s="6">
        <v>11</v>
      </c>
      <c r="B16" s="6" t="s">
        <v>154</v>
      </c>
      <c r="C16" s="7">
        <v>41193845.859999999</v>
      </c>
      <c r="D16" s="7"/>
      <c r="E16" s="7">
        <v>41193845.859999999</v>
      </c>
    </row>
    <row r="17" spans="1:5" ht="15">
      <c r="A17" s="6">
        <v>12</v>
      </c>
      <c r="B17" s="6" t="s">
        <v>155</v>
      </c>
      <c r="C17" s="7">
        <v>42514650.659999996</v>
      </c>
      <c r="D17" s="7"/>
      <c r="E17" s="7">
        <v>42514650.659999996</v>
      </c>
    </row>
    <row r="18" spans="1:5" ht="15">
      <c r="A18" s="6">
        <v>13</v>
      </c>
      <c r="B18" s="6" t="s">
        <v>156</v>
      </c>
      <c r="C18" s="7">
        <v>34399021.5</v>
      </c>
      <c r="D18" s="7"/>
      <c r="E18" s="7">
        <v>34399021.5</v>
      </c>
    </row>
    <row r="19" spans="1:5" ht="15">
      <c r="A19" s="6">
        <v>14</v>
      </c>
      <c r="B19" s="6" t="s">
        <v>157</v>
      </c>
      <c r="C19" s="7">
        <v>44895364.740000002</v>
      </c>
      <c r="D19" s="7"/>
      <c r="E19" s="7">
        <v>44895364.740000002</v>
      </c>
    </row>
    <row r="20" spans="1:5" ht="15">
      <c r="A20" s="6">
        <v>15</v>
      </c>
      <c r="B20" s="6" t="s">
        <v>158</v>
      </c>
      <c r="C20" s="7">
        <v>28372666.879999999</v>
      </c>
      <c r="D20" s="7"/>
      <c r="E20" s="7">
        <v>28372666.879999999</v>
      </c>
    </row>
    <row r="21" spans="1:5" ht="15">
      <c r="A21" s="6">
        <v>16</v>
      </c>
      <c r="B21" s="6" t="s">
        <v>159</v>
      </c>
      <c r="C21" s="7">
        <v>50277216.07</v>
      </c>
      <c r="D21" s="7"/>
      <c r="E21" s="7">
        <v>50277216.07</v>
      </c>
    </row>
    <row r="22" spans="1:5" ht="15">
      <c r="A22" s="6">
        <v>17</v>
      </c>
      <c r="B22" s="6" t="s">
        <v>160</v>
      </c>
      <c r="C22" s="7">
        <v>27752300.120000001</v>
      </c>
      <c r="D22" s="7"/>
      <c r="E22" s="7">
        <v>27752300.120000001</v>
      </c>
    </row>
    <row r="23" spans="1:5" ht="15">
      <c r="A23" s="6">
        <v>18</v>
      </c>
      <c r="B23" s="6" t="s">
        <v>161</v>
      </c>
      <c r="C23" s="7">
        <v>182261250.47</v>
      </c>
      <c r="D23" s="7"/>
      <c r="E23" s="7">
        <v>182261250.47</v>
      </c>
    </row>
    <row r="24" spans="1:5" ht="15">
      <c r="A24" s="6">
        <v>19</v>
      </c>
      <c r="B24" s="6" t="s">
        <v>162</v>
      </c>
      <c r="C24" s="7">
        <v>59777794.579999998</v>
      </c>
      <c r="D24" s="7"/>
      <c r="E24" s="7">
        <v>59777794.579999998</v>
      </c>
    </row>
    <row r="25" spans="1:5" ht="15">
      <c r="A25" s="6">
        <v>20</v>
      </c>
      <c r="B25" s="6" t="s">
        <v>163</v>
      </c>
      <c r="C25" s="7">
        <v>74138585.890000001</v>
      </c>
      <c r="D25" s="7"/>
      <c r="E25" s="7">
        <v>74138585.890000001</v>
      </c>
    </row>
    <row r="26" spans="1:5" ht="15">
      <c r="A26" s="6">
        <v>21</v>
      </c>
      <c r="B26" s="6" t="s">
        <v>164</v>
      </c>
      <c r="C26" s="7">
        <v>48308816.939999998</v>
      </c>
      <c r="D26" s="7"/>
      <c r="E26" s="7">
        <v>48308816.939999998</v>
      </c>
    </row>
    <row r="27" spans="1:5" ht="15">
      <c r="A27" s="6">
        <v>22</v>
      </c>
      <c r="B27" s="6" t="s">
        <v>165</v>
      </c>
      <c r="C27" s="7">
        <v>34303342.090000004</v>
      </c>
      <c r="D27" s="7"/>
      <c r="E27" s="7">
        <v>34303342.090000004</v>
      </c>
    </row>
    <row r="28" spans="1:5" ht="15">
      <c r="A28" s="6">
        <v>23</v>
      </c>
      <c r="B28" s="6" t="s">
        <v>166</v>
      </c>
      <c r="C28" s="7">
        <v>43989319.829999998</v>
      </c>
      <c r="D28" s="7"/>
      <c r="E28" s="7">
        <v>43989319.829999998</v>
      </c>
    </row>
    <row r="29" spans="1:5" ht="15">
      <c r="A29" s="6">
        <v>24</v>
      </c>
      <c r="B29" s="6" t="s">
        <v>167</v>
      </c>
      <c r="C29" s="7">
        <v>491847295.52999997</v>
      </c>
      <c r="D29" s="7"/>
      <c r="E29" s="7">
        <v>491847295.52999997</v>
      </c>
    </row>
    <row r="30" spans="1:5" ht="15">
      <c r="A30" s="6">
        <v>25</v>
      </c>
      <c r="B30" s="6" t="s">
        <v>168</v>
      </c>
      <c r="C30" s="7">
        <v>37062758.789999999</v>
      </c>
      <c r="D30" s="7"/>
      <c r="E30" s="7">
        <v>37062758.789999999</v>
      </c>
    </row>
    <row r="31" spans="1:5" ht="15">
      <c r="A31" s="6">
        <v>26</v>
      </c>
      <c r="B31" s="6" t="s">
        <v>169</v>
      </c>
      <c r="C31" s="7">
        <v>28142518.989999998</v>
      </c>
      <c r="D31" s="7"/>
      <c r="E31" s="7">
        <v>28142518.989999998</v>
      </c>
    </row>
    <row r="32" spans="1:5" ht="15">
      <c r="A32" s="6">
        <v>27</v>
      </c>
      <c r="B32" s="6" t="s">
        <v>170</v>
      </c>
      <c r="C32" s="7">
        <v>94575129.900000006</v>
      </c>
      <c r="D32" s="7"/>
      <c r="E32" s="7">
        <v>94575129.900000006</v>
      </c>
    </row>
    <row r="33" spans="1:5" ht="15">
      <c r="A33" s="6">
        <v>28</v>
      </c>
      <c r="B33" s="6" t="s">
        <v>171</v>
      </c>
      <c r="C33" s="7">
        <v>50022172.539999999</v>
      </c>
      <c r="D33" s="7"/>
      <c r="E33" s="7">
        <v>50022172.539999999</v>
      </c>
    </row>
    <row r="34" spans="1:5" ht="15">
      <c r="A34" s="6">
        <v>29</v>
      </c>
      <c r="B34" s="6" t="s">
        <v>172</v>
      </c>
      <c r="C34" s="7">
        <v>61489569.100000001</v>
      </c>
      <c r="D34" s="7"/>
      <c r="E34" s="7">
        <v>61489569.100000001</v>
      </c>
    </row>
    <row r="35" spans="1:5" ht="15">
      <c r="A35" s="6">
        <v>30</v>
      </c>
      <c r="B35" s="6" t="s">
        <v>173</v>
      </c>
      <c r="C35" s="7">
        <v>78085379.909999996</v>
      </c>
      <c r="D35" s="7"/>
      <c r="E35" s="7">
        <v>78085379.909999996</v>
      </c>
    </row>
    <row r="36" spans="1:5" ht="15">
      <c r="A36" s="6">
        <v>31</v>
      </c>
      <c r="B36" s="6" t="s">
        <v>174</v>
      </c>
      <c r="C36" s="7">
        <v>20433976.300000001</v>
      </c>
      <c r="D36" s="7"/>
      <c r="E36" s="7">
        <v>20433976.300000001</v>
      </c>
    </row>
    <row r="37" spans="1:5" ht="15">
      <c r="A37" s="6">
        <v>32</v>
      </c>
      <c r="B37" s="6" t="s">
        <v>175</v>
      </c>
      <c r="C37" s="7">
        <v>33859588.210000001</v>
      </c>
      <c r="D37" s="7"/>
      <c r="E37" s="7">
        <v>33859588.210000001</v>
      </c>
    </row>
    <row r="38" spans="1:5" ht="15">
      <c r="A38" s="6">
        <v>33</v>
      </c>
      <c r="B38" s="6" t="s">
        <v>176</v>
      </c>
      <c r="C38" s="7">
        <v>40093825.619999997</v>
      </c>
      <c r="D38" s="7"/>
      <c r="E38" s="7">
        <v>40093825.619999997</v>
      </c>
    </row>
    <row r="39" spans="1:5" ht="15">
      <c r="A39" s="6">
        <v>34</v>
      </c>
      <c r="B39" s="6" t="s">
        <v>177</v>
      </c>
      <c r="C39" s="7">
        <v>20396408.399999999</v>
      </c>
      <c r="D39" s="7"/>
      <c r="E39" s="7">
        <v>20396408.399999999</v>
      </c>
    </row>
    <row r="40" spans="1:5" ht="15">
      <c r="A40" s="6">
        <v>35</v>
      </c>
      <c r="B40" s="6" t="s">
        <v>178</v>
      </c>
      <c r="C40" s="7">
        <v>31188905.449999999</v>
      </c>
      <c r="D40" s="7"/>
      <c r="E40" s="7">
        <v>31188905.449999999</v>
      </c>
    </row>
    <row r="41" spans="1:5" ht="15">
      <c r="A41" s="6">
        <v>36</v>
      </c>
      <c r="B41" s="6" t="s">
        <v>179</v>
      </c>
      <c r="C41" s="7">
        <v>26305193.25</v>
      </c>
      <c r="D41" s="7"/>
      <c r="E41" s="7">
        <v>26305193.25</v>
      </c>
    </row>
    <row r="42" spans="1:5" ht="15">
      <c r="A42" s="6">
        <v>37</v>
      </c>
      <c r="B42" s="6" t="s">
        <v>180</v>
      </c>
      <c r="C42" s="7">
        <v>36842710.880000003</v>
      </c>
      <c r="D42" s="7"/>
      <c r="E42" s="7">
        <v>36842710.880000003</v>
      </c>
    </row>
    <row r="43" spans="1:5" ht="15">
      <c r="A43" s="6"/>
      <c r="B43" s="6" t="s">
        <v>181</v>
      </c>
      <c r="C43" s="7">
        <v>2165347282.0900002</v>
      </c>
      <c r="D43" s="7"/>
      <c r="E43" s="7">
        <v>2165347282.0900002</v>
      </c>
    </row>
    <row r="44" spans="1:5" ht="15">
      <c r="A44" s="6"/>
      <c r="B44" s="6" t="s">
        <v>182</v>
      </c>
      <c r="C44" s="7">
        <v>2903577117.9099998</v>
      </c>
      <c r="D44" s="7">
        <v>597655500</v>
      </c>
      <c r="E44" s="7">
        <v>3501232617.9099998</v>
      </c>
    </row>
    <row r="45" spans="1:5" ht="15">
      <c r="A45" s="6"/>
      <c r="B45" s="6" t="s">
        <v>183</v>
      </c>
      <c r="C45" s="7">
        <v>5068924400</v>
      </c>
      <c r="D45" s="7">
        <v>597655500</v>
      </c>
      <c r="E45" s="7">
        <v>5666579900</v>
      </c>
    </row>
    <row r="46" spans="1:5" ht="24.75" customHeight="1">
      <c r="A46" s="6" t="s">
        <v>184</v>
      </c>
      <c r="B46" s="6"/>
      <c r="C46" s="6"/>
      <c r="D46" s="6"/>
      <c r="E46" s="6"/>
    </row>
    <row r="47" spans="1:5" ht="15.75" thickBot="1">
      <c r="A47" s="25"/>
      <c r="B47" s="26"/>
      <c r="C47" s="27"/>
      <c r="D47" s="28"/>
      <c r="E47" s="29"/>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5"/>
  <sheetViews>
    <sheetView workbookViewId="0">
      <selection activeCell="B6" sqref="B6"/>
    </sheetView>
  </sheetViews>
  <sheetFormatPr defaultRowHeight="12.75"/>
  <cols>
    <col min="2" max="2" width="19.7109375" customWidth="1"/>
    <col min="3" max="3" width="30.28515625" customWidth="1"/>
    <col min="4" max="4" width="21" customWidth="1"/>
    <col min="5" max="5" width="16.28515625" customWidth="1"/>
    <col min="6" max="6" width="24.42578125" customWidth="1"/>
  </cols>
  <sheetData>
    <row r="1" spans="1:9" ht="15">
      <c r="A1" s="6" t="s">
        <v>196</v>
      </c>
      <c r="B1" s="6"/>
      <c r="C1" s="6"/>
      <c r="D1" s="6"/>
      <c r="E1" s="6"/>
      <c r="F1" s="6"/>
      <c r="G1" s="6"/>
      <c r="H1" s="6"/>
      <c r="I1" s="6"/>
    </row>
    <row r="2" spans="1:9" ht="15">
      <c r="A2" s="6" t="s">
        <v>197</v>
      </c>
      <c r="B2" s="6"/>
      <c r="C2" s="6"/>
      <c r="D2" s="6"/>
      <c r="E2" s="6"/>
      <c r="F2" s="6"/>
      <c r="G2" s="6"/>
      <c r="H2" s="6"/>
      <c r="I2" s="6"/>
    </row>
    <row r="3" spans="1:9" ht="15">
      <c r="A3" s="46" t="s">
        <v>246</v>
      </c>
      <c r="B3" s="46" t="s">
        <v>247</v>
      </c>
      <c r="C3" s="46" t="s">
        <v>248</v>
      </c>
      <c r="D3" s="46" t="s">
        <v>249</v>
      </c>
      <c r="E3" s="46" t="s">
        <v>250</v>
      </c>
      <c r="F3" s="46" t="s">
        <v>251</v>
      </c>
      <c r="G3" s="6"/>
      <c r="H3" s="6"/>
      <c r="I3" s="6"/>
    </row>
    <row r="4" spans="1:9" ht="15">
      <c r="A4" s="46"/>
      <c r="B4" s="46"/>
      <c r="C4" s="46" t="s">
        <v>252</v>
      </c>
      <c r="D4" s="46" t="s">
        <v>252</v>
      </c>
      <c r="E4" s="46" t="s">
        <v>253</v>
      </c>
      <c r="F4" s="46" t="s">
        <v>252</v>
      </c>
      <c r="G4" s="6"/>
      <c r="H4" s="6"/>
      <c r="I4" s="6"/>
    </row>
    <row r="5" spans="1:9" ht="15">
      <c r="A5" s="6">
        <v>1</v>
      </c>
      <c r="B5" s="6" t="s">
        <v>204</v>
      </c>
      <c r="C5" s="6">
        <v>34180112.329999998</v>
      </c>
      <c r="D5" s="6"/>
      <c r="E5" s="6" t="s">
        <v>205</v>
      </c>
      <c r="F5" s="6">
        <v>34180112.329999998</v>
      </c>
      <c r="G5" s="6"/>
      <c r="H5" s="6"/>
      <c r="I5" s="6"/>
    </row>
    <row r="6" spans="1:9" ht="15">
      <c r="A6" s="6">
        <v>2</v>
      </c>
      <c r="B6" s="6" t="s">
        <v>206</v>
      </c>
      <c r="C6" s="6">
        <v>30556441.129999999</v>
      </c>
      <c r="D6" s="6"/>
      <c r="E6" s="6" t="s">
        <v>205</v>
      </c>
      <c r="F6" s="6">
        <v>30556441.129999999</v>
      </c>
      <c r="G6" s="6"/>
      <c r="H6" s="6"/>
      <c r="I6" s="6"/>
    </row>
    <row r="7" spans="1:9" ht="15">
      <c r="A7" s="6">
        <v>3</v>
      </c>
      <c r="B7" s="6" t="s">
        <v>207</v>
      </c>
      <c r="C7" s="6">
        <v>61841809.850000001</v>
      </c>
      <c r="D7" s="6"/>
      <c r="E7" s="6" t="s">
        <v>205</v>
      </c>
      <c r="F7" s="6">
        <v>61841809.850000001</v>
      </c>
      <c r="G7" s="6"/>
      <c r="H7" s="6"/>
      <c r="I7" s="6"/>
    </row>
    <row r="8" spans="1:9" ht="15">
      <c r="A8" s="6">
        <v>4</v>
      </c>
      <c r="B8" s="6" t="s">
        <v>208</v>
      </c>
      <c r="C8" s="6">
        <v>30323574.399999999</v>
      </c>
      <c r="D8" s="6"/>
      <c r="E8" s="6" t="s">
        <v>205</v>
      </c>
      <c r="F8" s="6">
        <v>30323574.399999999</v>
      </c>
      <c r="G8" s="6"/>
      <c r="H8" s="6"/>
      <c r="I8" s="6"/>
    </row>
    <row r="9" spans="1:9" ht="15">
      <c r="A9" s="6">
        <v>5</v>
      </c>
      <c r="B9" s="6" t="s">
        <v>209</v>
      </c>
      <c r="C9" s="6">
        <v>70582915.209999993</v>
      </c>
      <c r="D9" s="6"/>
      <c r="E9" s="6" t="s">
        <v>205</v>
      </c>
      <c r="F9" s="6">
        <v>70582915.209999993</v>
      </c>
      <c r="G9" s="6"/>
      <c r="H9" s="6"/>
      <c r="I9" s="6"/>
    </row>
    <row r="10" spans="1:9" ht="15">
      <c r="A10" s="6">
        <v>6</v>
      </c>
      <c r="B10" s="6" t="s">
        <v>210</v>
      </c>
      <c r="C10" s="6">
        <v>28662160.25</v>
      </c>
      <c r="D10" s="6"/>
      <c r="E10" s="6" t="s">
        <v>205</v>
      </c>
      <c r="F10" s="6">
        <v>28662160.25</v>
      </c>
      <c r="G10" s="6"/>
      <c r="H10" s="6"/>
      <c r="I10" s="6"/>
    </row>
    <row r="11" spans="1:9" ht="15">
      <c r="A11" s="6">
        <v>7</v>
      </c>
      <c r="B11" s="6" t="s">
        <v>211</v>
      </c>
      <c r="C11" s="6">
        <v>30722987.68</v>
      </c>
      <c r="D11" s="6"/>
      <c r="E11" s="6" t="s">
        <v>205</v>
      </c>
      <c r="F11" s="6">
        <v>30722987.68</v>
      </c>
      <c r="G11" s="6"/>
      <c r="H11" s="6"/>
      <c r="I11" s="6"/>
    </row>
    <row r="12" spans="1:9" ht="15">
      <c r="A12" s="6">
        <v>8</v>
      </c>
      <c r="B12" s="6" t="s">
        <v>212</v>
      </c>
      <c r="C12" s="6">
        <v>15585332.199999999</v>
      </c>
      <c r="D12" s="6"/>
      <c r="E12" s="6" t="s">
        <v>205</v>
      </c>
      <c r="F12" s="6">
        <v>15585332.199999999</v>
      </c>
      <c r="G12" s="6"/>
      <c r="H12" s="6"/>
      <c r="I12" s="6"/>
    </row>
    <row r="13" spans="1:9" ht="15">
      <c r="A13" s="6">
        <v>9</v>
      </c>
      <c r="B13" s="6" t="s">
        <v>213</v>
      </c>
      <c r="C13" s="6">
        <v>121966922.51000001</v>
      </c>
      <c r="D13" s="6"/>
      <c r="E13" s="6" t="s">
        <v>205</v>
      </c>
      <c r="F13" s="6">
        <v>121966922.51000001</v>
      </c>
      <c r="G13" s="6"/>
      <c r="H13" s="6"/>
      <c r="I13" s="6"/>
    </row>
    <row r="14" spans="1:9" ht="15">
      <c r="A14" s="6">
        <v>10</v>
      </c>
      <c r="B14" s="6" t="s">
        <v>214</v>
      </c>
      <c r="C14" s="6">
        <v>19665800.309999999</v>
      </c>
      <c r="D14" s="6"/>
      <c r="E14" s="6" t="s">
        <v>205</v>
      </c>
      <c r="F14" s="6">
        <v>19665800.309999999</v>
      </c>
      <c r="G14" s="6"/>
      <c r="H14" s="6"/>
      <c r="I14" s="6"/>
    </row>
    <row r="15" spans="1:9" ht="15">
      <c r="A15" s="6">
        <v>11</v>
      </c>
      <c r="B15" s="6" t="s">
        <v>215</v>
      </c>
      <c r="C15" s="6">
        <v>43314886.43</v>
      </c>
      <c r="D15" s="6"/>
      <c r="E15" s="6" t="s">
        <v>205</v>
      </c>
      <c r="F15" s="6">
        <v>43314886.43</v>
      </c>
      <c r="G15" s="6"/>
      <c r="H15" s="6"/>
      <c r="I15" s="6"/>
    </row>
    <row r="16" spans="1:9" ht="15">
      <c r="A16" s="6">
        <v>12</v>
      </c>
      <c r="B16" s="6" t="s">
        <v>216</v>
      </c>
      <c r="C16" s="6">
        <v>44292718.140000001</v>
      </c>
      <c r="D16" s="6"/>
      <c r="E16" s="6" t="s">
        <v>205</v>
      </c>
      <c r="F16" s="6">
        <v>44292718.140000001</v>
      </c>
      <c r="G16" s="6"/>
      <c r="H16" s="6"/>
      <c r="I16" s="6"/>
    </row>
    <row r="17" spans="1:9" ht="15">
      <c r="A17" s="6">
        <v>13</v>
      </c>
      <c r="B17" s="6" t="s">
        <v>217</v>
      </c>
      <c r="C17" s="6">
        <v>37237967.18</v>
      </c>
      <c r="D17" s="6"/>
      <c r="E17" s="6" t="s">
        <v>205</v>
      </c>
      <c r="F17" s="6">
        <v>37237967.18</v>
      </c>
      <c r="G17" s="6"/>
      <c r="H17" s="6"/>
      <c r="I17" s="6"/>
    </row>
    <row r="18" spans="1:9" ht="15">
      <c r="A18" s="6">
        <v>14</v>
      </c>
      <c r="B18" s="6" t="s">
        <v>218</v>
      </c>
      <c r="C18" s="6">
        <v>53166642.890000001</v>
      </c>
      <c r="D18" s="6"/>
      <c r="E18" s="6" t="s">
        <v>205</v>
      </c>
      <c r="F18" s="6">
        <v>53166642.890000001</v>
      </c>
      <c r="G18" s="6"/>
      <c r="H18" s="6"/>
      <c r="I18" s="6"/>
    </row>
    <row r="19" spans="1:9" ht="15">
      <c r="A19" s="6">
        <v>15</v>
      </c>
      <c r="B19" s="6" t="s">
        <v>219</v>
      </c>
      <c r="C19" s="6">
        <v>33652015.789999999</v>
      </c>
      <c r="D19" s="6"/>
      <c r="E19" s="6" t="s">
        <v>205</v>
      </c>
      <c r="F19" s="6">
        <v>33652015.789999999</v>
      </c>
      <c r="G19" s="6"/>
      <c r="H19" s="6"/>
      <c r="I19" s="6"/>
    </row>
    <row r="20" spans="1:9" ht="15">
      <c r="A20" s="6">
        <v>16</v>
      </c>
      <c r="B20" s="6" t="s">
        <v>220</v>
      </c>
      <c r="C20" s="6">
        <v>52712924.490000002</v>
      </c>
      <c r="D20" s="6"/>
      <c r="E20" s="6" t="s">
        <v>205</v>
      </c>
      <c r="F20" s="6">
        <v>52712924.490000002</v>
      </c>
      <c r="G20" s="6"/>
      <c r="H20" s="6"/>
      <c r="I20" s="6"/>
    </row>
    <row r="21" spans="1:9" ht="15">
      <c r="A21" s="6">
        <v>17</v>
      </c>
      <c r="B21" s="6" t="s">
        <v>221</v>
      </c>
      <c r="C21" s="6">
        <v>35846252.030000001</v>
      </c>
      <c r="D21" s="6"/>
      <c r="E21" s="6" t="s">
        <v>205</v>
      </c>
      <c r="F21" s="6">
        <v>35846252.030000001</v>
      </c>
      <c r="G21" s="6"/>
      <c r="H21" s="6"/>
      <c r="I21" s="6"/>
    </row>
    <row r="22" spans="1:9" ht="15">
      <c r="A22" s="6">
        <v>18</v>
      </c>
      <c r="B22" s="6" t="s">
        <v>222</v>
      </c>
      <c r="C22" s="6">
        <v>241309864.16999999</v>
      </c>
      <c r="D22" s="6"/>
      <c r="E22" s="6" t="s">
        <v>205</v>
      </c>
      <c r="F22" s="6">
        <v>241309864.16999999</v>
      </c>
      <c r="G22" s="6"/>
      <c r="H22" s="6"/>
      <c r="I22" s="6"/>
    </row>
    <row r="23" spans="1:9" ht="15">
      <c r="A23" s="6">
        <v>19</v>
      </c>
      <c r="B23" s="6" t="s">
        <v>223</v>
      </c>
      <c r="C23" s="6">
        <v>63897444.170000002</v>
      </c>
      <c r="D23" s="6"/>
      <c r="E23" s="6" t="s">
        <v>205</v>
      </c>
      <c r="F23" s="6">
        <v>63897444.170000002</v>
      </c>
      <c r="G23" s="6"/>
      <c r="H23" s="6"/>
      <c r="I23" s="6"/>
    </row>
    <row r="24" spans="1:9" ht="15">
      <c r="A24" s="6">
        <v>20</v>
      </c>
      <c r="B24" s="6" t="s">
        <v>224</v>
      </c>
      <c r="C24" s="6">
        <v>73725662.920000002</v>
      </c>
      <c r="D24" s="6"/>
      <c r="E24" s="6" t="s">
        <v>205</v>
      </c>
      <c r="F24" s="6">
        <v>73725662.920000002</v>
      </c>
      <c r="G24" s="6"/>
      <c r="H24" s="6"/>
      <c r="I24" s="6"/>
    </row>
    <row r="25" spans="1:9" ht="15">
      <c r="A25" s="6">
        <v>21</v>
      </c>
      <c r="B25" s="6" t="s">
        <v>225</v>
      </c>
      <c r="C25" s="6">
        <v>46855525.420000002</v>
      </c>
      <c r="D25" s="6"/>
      <c r="E25" s="6" t="s">
        <v>205</v>
      </c>
      <c r="F25" s="6">
        <v>46855525.420000002</v>
      </c>
      <c r="G25" s="6"/>
      <c r="H25" s="6"/>
      <c r="I25" s="6"/>
    </row>
    <row r="26" spans="1:9" ht="15">
      <c r="A26" s="6">
        <v>22</v>
      </c>
      <c r="B26" s="6" t="s">
        <v>226</v>
      </c>
      <c r="C26" s="6">
        <v>33960974.289999999</v>
      </c>
      <c r="D26" s="6"/>
      <c r="E26" s="6" t="s">
        <v>205</v>
      </c>
      <c r="F26" s="6">
        <v>33960974.289999999</v>
      </c>
      <c r="G26" s="6"/>
      <c r="H26" s="6"/>
      <c r="I26" s="6"/>
    </row>
    <row r="27" spans="1:9" ht="15">
      <c r="A27" s="6">
        <v>23</v>
      </c>
      <c r="B27" s="6" t="s">
        <v>227</v>
      </c>
      <c r="C27" s="6">
        <v>45871785.310000002</v>
      </c>
      <c r="D27" s="6"/>
      <c r="E27" s="6" t="s">
        <v>205</v>
      </c>
      <c r="F27" s="6">
        <v>45871785.310000002</v>
      </c>
      <c r="G27" s="6"/>
      <c r="H27" s="6"/>
      <c r="I27" s="6"/>
    </row>
    <row r="28" spans="1:9" ht="15">
      <c r="A28" s="6">
        <v>24</v>
      </c>
      <c r="B28" s="6" t="s">
        <v>228</v>
      </c>
      <c r="C28" s="6">
        <v>879131927.80999994</v>
      </c>
      <c r="D28" s="6">
        <v>59003590</v>
      </c>
      <c r="E28" s="6" t="s">
        <v>205</v>
      </c>
      <c r="F28" s="6">
        <v>938135517.80999994</v>
      </c>
      <c r="G28" s="6"/>
      <c r="H28" s="6"/>
      <c r="I28" s="6"/>
    </row>
    <row r="29" spans="1:9" ht="15">
      <c r="A29" s="6">
        <v>25</v>
      </c>
      <c r="B29" s="6" t="s">
        <v>229</v>
      </c>
      <c r="C29" s="6">
        <v>47648079.920000002</v>
      </c>
      <c r="D29" s="6"/>
      <c r="E29" s="6" t="s">
        <v>205</v>
      </c>
      <c r="F29" s="6">
        <v>47648079.920000002</v>
      </c>
      <c r="G29" s="6"/>
      <c r="H29" s="6"/>
      <c r="I29" s="6"/>
    </row>
    <row r="30" spans="1:9" ht="15">
      <c r="A30" s="6">
        <v>26</v>
      </c>
      <c r="B30" s="6" t="s">
        <v>230</v>
      </c>
      <c r="C30" s="6">
        <v>31750342.66</v>
      </c>
      <c r="D30" s="6"/>
      <c r="E30" s="6" t="s">
        <v>205</v>
      </c>
      <c r="F30" s="6">
        <v>31750342.66</v>
      </c>
      <c r="G30" s="6"/>
      <c r="H30" s="6"/>
      <c r="I30" s="6"/>
    </row>
    <row r="31" spans="1:9" ht="15">
      <c r="A31" s="6">
        <v>27</v>
      </c>
      <c r="B31" s="6" t="s">
        <v>231</v>
      </c>
      <c r="C31" s="6">
        <v>116802098.95</v>
      </c>
      <c r="D31" s="6"/>
      <c r="E31" s="6" t="s">
        <v>205</v>
      </c>
      <c r="F31" s="6">
        <v>116802098.95</v>
      </c>
      <c r="G31" s="6"/>
      <c r="H31" s="6"/>
      <c r="I31" s="6"/>
    </row>
    <row r="32" spans="1:9" ht="15">
      <c r="A32" s="6">
        <v>28</v>
      </c>
      <c r="B32" s="6" t="s">
        <v>232</v>
      </c>
      <c r="C32" s="6">
        <v>52134726.590000004</v>
      </c>
      <c r="D32" s="6"/>
      <c r="E32" s="6" t="s">
        <v>205</v>
      </c>
      <c r="F32" s="6">
        <v>52134726.590000004</v>
      </c>
      <c r="G32" s="6"/>
      <c r="H32" s="6"/>
      <c r="I32" s="6"/>
    </row>
    <row r="33" spans="1:9" ht="15">
      <c r="A33" s="6">
        <v>29</v>
      </c>
      <c r="B33" s="6" t="s">
        <v>233</v>
      </c>
      <c r="C33" s="6">
        <v>61838048.100000001</v>
      </c>
      <c r="D33" s="6"/>
      <c r="E33" s="6" t="s">
        <v>205</v>
      </c>
      <c r="F33" s="6">
        <v>61838048.100000001</v>
      </c>
      <c r="G33" s="6"/>
      <c r="H33" s="6"/>
      <c r="I33" s="6"/>
    </row>
    <row r="34" spans="1:9" ht="15">
      <c r="A34" s="6">
        <v>30</v>
      </c>
      <c r="B34" s="6" t="s">
        <v>234</v>
      </c>
      <c r="C34" s="6">
        <v>80201551.159999996</v>
      </c>
      <c r="D34" s="6"/>
      <c r="E34" s="6" t="s">
        <v>205</v>
      </c>
      <c r="F34" s="6">
        <v>80201551.159999996</v>
      </c>
      <c r="G34" s="6"/>
      <c r="H34" s="6"/>
      <c r="I34" s="6"/>
    </row>
    <row r="35" spans="1:9" ht="15">
      <c r="A35" s="6">
        <v>31</v>
      </c>
      <c r="B35" s="6" t="s">
        <v>235</v>
      </c>
      <c r="C35" s="6">
        <v>22674216.600000001</v>
      </c>
      <c r="D35" s="6"/>
      <c r="E35" s="6" t="s">
        <v>205</v>
      </c>
      <c r="F35" s="6">
        <v>22674216.600000001</v>
      </c>
      <c r="G35" s="6"/>
      <c r="H35" s="6"/>
      <c r="I35" s="6"/>
    </row>
    <row r="36" spans="1:9" ht="15">
      <c r="A36" s="6">
        <v>32</v>
      </c>
      <c r="B36" s="6" t="s">
        <v>236</v>
      </c>
      <c r="C36" s="6">
        <v>42690633.600000001</v>
      </c>
      <c r="D36" s="6"/>
      <c r="E36" s="6" t="s">
        <v>205</v>
      </c>
      <c r="F36" s="6">
        <v>42690633.600000001</v>
      </c>
      <c r="G36" s="6"/>
      <c r="H36" s="6"/>
      <c r="I36" s="6"/>
    </row>
    <row r="37" spans="1:9" ht="15">
      <c r="A37" s="6">
        <v>33</v>
      </c>
      <c r="B37" s="6" t="s">
        <v>237</v>
      </c>
      <c r="C37" s="6">
        <v>44111989.859999999</v>
      </c>
      <c r="D37" s="6"/>
      <c r="E37" s="6" t="s">
        <v>205</v>
      </c>
      <c r="F37" s="6">
        <v>44111989.859999999</v>
      </c>
      <c r="G37" s="6"/>
      <c r="H37" s="6"/>
      <c r="I37" s="6"/>
    </row>
    <row r="38" spans="1:9" ht="15">
      <c r="A38" s="6">
        <v>34</v>
      </c>
      <c r="B38" s="6" t="s">
        <v>238</v>
      </c>
      <c r="C38" s="6">
        <v>23554326.969999999</v>
      </c>
      <c r="D38" s="6"/>
      <c r="E38" s="6" t="s">
        <v>205</v>
      </c>
      <c r="F38" s="6">
        <v>23554326.969999999</v>
      </c>
      <c r="G38" s="6"/>
      <c r="H38" s="6"/>
      <c r="I38" s="6"/>
    </row>
    <row r="39" spans="1:9" ht="15">
      <c r="A39" s="6">
        <v>35</v>
      </c>
      <c r="B39" s="6" t="s">
        <v>239</v>
      </c>
      <c r="C39" s="6">
        <v>33033729.59</v>
      </c>
      <c r="D39" s="6"/>
      <c r="E39" s="6" t="s">
        <v>205</v>
      </c>
      <c r="F39" s="6">
        <v>33033729.59</v>
      </c>
      <c r="G39" s="6"/>
      <c r="H39" s="6"/>
      <c r="I39" s="6"/>
    </row>
    <row r="40" spans="1:9" ht="15">
      <c r="A40" s="6">
        <v>36</v>
      </c>
      <c r="B40" s="6" t="s">
        <v>240</v>
      </c>
      <c r="C40" s="6">
        <v>32292716.690000001</v>
      </c>
      <c r="D40" s="6"/>
      <c r="E40" s="6" t="s">
        <v>205</v>
      </c>
      <c r="F40" s="6">
        <v>32292716.690000001</v>
      </c>
      <c r="G40" s="6"/>
      <c r="H40" s="6"/>
      <c r="I40" s="6"/>
    </row>
    <row r="41" spans="1:9" ht="15">
      <c r="A41" s="6">
        <v>37</v>
      </c>
      <c r="B41" s="6" t="s">
        <v>241</v>
      </c>
      <c r="C41" s="6">
        <v>39218574.390000001</v>
      </c>
      <c r="D41" s="6"/>
      <c r="E41" s="6" t="s">
        <v>205</v>
      </c>
      <c r="F41" s="6">
        <v>39218574.390000001</v>
      </c>
      <c r="G41" s="6"/>
      <c r="H41" s="6"/>
      <c r="I41" s="6"/>
    </row>
    <row r="42" spans="1:9" ht="15">
      <c r="A42" s="6"/>
      <c r="B42" s="6" t="s">
        <v>242</v>
      </c>
      <c r="C42" s="6">
        <v>2757015681.9899998</v>
      </c>
      <c r="D42" s="6">
        <v>59003590</v>
      </c>
      <c r="E42" s="6" t="s">
        <v>243</v>
      </c>
      <c r="F42" s="6">
        <v>2816019271.9899998</v>
      </c>
      <c r="G42" s="6"/>
      <c r="H42" s="6"/>
      <c r="I42" s="6"/>
    </row>
    <row r="43" spans="1:9" ht="15">
      <c r="A43" s="6"/>
      <c r="B43" s="6" t="s">
        <v>244</v>
      </c>
      <c r="C43" s="6">
        <v>3518190578.3099999</v>
      </c>
      <c r="D43" s="6"/>
      <c r="E43" s="6">
        <v>2487606299.5999999</v>
      </c>
      <c r="F43" s="6">
        <v>6005796877.9099998</v>
      </c>
      <c r="G43" s="6"/>
      <c r="H43" s="6"/>
      <c r="I43" s="6"/>
    </row>
    <row r="44" spans="1:9" ht="15">
      <c r="A44" s="6"/>
      <c r="B44" s="6" t="s">
        <v>245</v>
      </c>
      <c r="C44" s="6">
        <v>6275206260.3000002</v>
      </c>
      <c r="D44" s="6">
        <v>59003590</v>
      </c>
      <c r="E44" s="6">
        <v>2487606299.5999999</v>
      </c>
      <c r="F44" s="6">
        <v>8821816149.8999996</v>
      </c>
      <c r="G44" s="6"/>
      <c r="H44" s="6"/>
      <c r="I44" s="6"/>
    </row>
    <row r="45" spans="1:9" ht="15">
      <c r="A45" s="6"/>
      <c r="B45" s="6"/>
      <c r="C45" s="6"/>
      <c r="D45" s="6"/>
      <c r="E45" s="6"/>
      <c r="F45" s="6"/>
      <c r="G45" s="6"/>
      <c r="H45" s="6"/>
      <c r="I45" s="6"/>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5"/>
  <sheetViews>
    <sheetView workbookViewId="0">
      <selection activeCell="C13" sqref="C13"/>
    </sheetView>
  </sheetViews>
  <sheetFormatPr defaultRowHeight="12.75"/>
  <cols>
    <col min="2" max="2" width="21.85546875" customWidth="1"/>
    <col min="3" max="3" width="25.140625" customWidth="1"/>
    <col min="4" max="4" width="22.42578125" customWidth="1"/>
    <col min="5" max="5" width="22.5703125" customWidth="1"/>
    <col min="6" max="6" width="20.140625" customWidth="1"/>
  </cols>
  <sheetData>
    <row r="1" spans="1:6">
      <c r="A1" t="s">
        <v>194</v>
      </c>
    </row>
    <row r="2" spans="1:6">
      <c r="A2" t="s">
        <v>195</v>
      </c>
    </row>
    <row r="5" spans="1:6" ht="15">
      <c r="A5" s="6" t="s">
        <v>138</v>
      </c>
      <c r="B5" s="6" t="s">
        <v>139</v>
      </c>
      <c r="C5" s="6" t="s">
        <v>190</v>
      </c>
      <c r="D5" s="6" t="s">
        <v>191</v>
      </c>
      <c r="E5" s="6" t="s">
        <v>192</v>
      </c>
      <c r="F5" s="6" t="s">
        <v>193</v>
      </c>
    </row>
    <row r="6" spans="1:6" ht="15">
      <c r="A6" s="6">
        <v>1</v>
      </c>
      <c r="B6" s="6" t="s">
        <v>144</v>
      </c>
      <c r="C6" s="6">
        <v>33791420.920000002</v>
      </c>
      <c r="D6" s="6" t="s">
        <v>8</v>
      </c>
      <c r="E6" s="6" t="s">
        <v>8</v>
      </c>
      <c r="F6" s="6">
        <v>33791420.920000002</v>
      </c>
    </row>
    <row r="7" spans="1:6" ht="15">
      <c r="A7" s="6">
        <v>2</v>
      </c>
      <c r="B7" s="6" t="s">
        <v>145</v>
      </c>
      <c r="C7" s="6">
        <v>40275205.57</v>
      </c>
      <c r="D7" s="6">
        <v>6500000</v>
      </c>
      <c r="E7" s="6" t="s">
        <v>8</v>
      </c>
      <c r="F7" s="6">
        <v>46775205.57</v>
      </c>
    </row>
    <row r="8" spans="1:6" ht="15">
      <c r="A8" s="6">
        <v>3</v>
      </c>
      <c r="B8" s="6" t="s">
        <v>146</v>
      </c>
      <c r="C8" s="6">
        <v>58886640.859999999</v>
      </c>
      <c r="D8" s="6" t="s">
        <v>8</v>
      </c>
      <c r="E8" s="6" t="s">
        <v>8</v>
      </c>
      <c r="F8" s="6">
        <v>58886640.859999999</v>
      </c>
    </row>
    <row r="9" spans="1:6" ht="15">
      <c r="A9" s="6">
        <v>4</v>
      </c>
      <c r="B9" s="6" t="s">
        <v>147</v>
      </c>
      <c r="C9" s="6">
        <v>45154626.039999999</v>
      </c>
      <c r="D9" s="6" t="s">
        <v>8</v>
      </c>
      <c r="E9" s="6" t="s">
        <v>8</v>
      </c>
      <c r="F9" s="6">
        <v>45154626.039999999</v>
      </c>
    </row>
    <row r="10" spans="1:6" ht="15">
      <c r="A10" s="6">
        <v>5</v>
      </c>
      <c r="B10" s="6" t="s">
        <v>148</v>
      </c>
      <c r="C10" s="6">
        <v>87572428.680000007</v>
      </c>
      <c r="D10" s="6" t="s">
        <v>8</v>
      </c>
      <c r="E10" s="6" t="s">
        <v>8</v>
      </c>
      <c r="F10" s="6">
        <v>87572428.680000007</v>
      </c>
    </row>
    <row r="11" spans="1:6" ht="15">
      <c r="A11" s="6">
        <v>6</v>
      </c>
      <c r="B11" s="6" t="s">
        <v>149</v>
      </c>
      <c r="C11" s="6">
        <v>34832195.130000003</v>
      </c>
      <c r="D11" s="6" t="s">
        <v>8</v>
      </c>
      <c r="E11" s="6" t="s">
        <v>8</v>
      </c>
      <c r="F11" s="6">
        <v>34832195.130000003</v>
      </c>
    </row>
    <row r="12" spans="1:6" ht="15">
      <c r="A12" s="6">
        <v>7</v>
      </c>
      <c r="B12" s="6" t="s">
        <v>150</v>
      </c>
      <c r="C12" s="6">
        <v>33074189.469999999</v>
      </c>
      <c r="D12" s="6" t="s">
        <v>8</v>
      </c>
      <c r="E12" s="6" t="s">
        <v>8</v>
      </c>
      <c r="F12" s="6">
        <v>33074189.469999999</v>
      </c>
    </row>
    <row r="13" spans="1:6" ht="15">
      <c r="A13" s="6">
        <v>8</v>
      </c>
      <c r="B13" s="6" t="s">
        <v>151</v>
      </c>
      <c r="C13" s="6">
        <v>23067549.16</v>
      </c>
      <c r="D13" s="6" t="s">
        <v>8</v>
      </c>
      <c r="E13" s="6" t="s">
        <v>8</v>
      </c>
      <c r="F13" s="6">
        <v>23067549.16</v>
      </c>
    </row>
    <row r="14" spans="1:6" ht="15">
      <c r="A14" s="6">
        <v>9</v>
      </c>
      <c r="B14" s="6" t="s">
        <v>152</v>
      </c>
      <c r="C14" s="6">
        <v>131469661.94</v>
      </c>
      <c r="D14" s="6">
        <v>10000000</v>
      </c>
      <c r="E14" s="6" t="s">
        <v>8</v>
      </c>
      <c r="F14" s="6">
        <v>141469661.94</v>
      </c>
    </row>
    <row r="15" spans="1:6" ht="15">
      <c r="A15" s="6">
        <v>10</v>
      </c>
      <c r="B15" s="6" t="s">
        <v>153</v>
      </c>
      <c r="C15" s="6">
        <v>24233639.670000002</v>
      </c>
      <c r="D15" s="6" t="s">
        <v>8</v>
      </c>
      <c r="E15" s="6" t="s">
        <v>8</v>
      </c>
      <c r="F15" s="6">
        <v>24233639.670000002</v>
      </c>
    </row>
    <row r="16" spans="1:6" ht="15">
      <c r="A16" s="6">
        <v>11</v>
      </c>
      <c r="B16" s="6" t="s">
        <v>154</v>
      </c>
      <c r="C16" s="6">
        <v>45410518.380000003</v>
      </c>
      <c r="D16" s="6" t="s">
        <v>8</v>
      </c>
      <c r="E16" s="6" t="s">
        <v>8</v>
      </c>
      <c r="F16" s="6">
        <v>45410518.380000003</v>
      </c>
    </row>
    <row r="17" spans="1:6" ht="15">
      <c r="A17" s="6">
        <v>12</v>
      </c>
      <c r="B17" s="6" t="s">
        <v>155</v>
      </c>
      <c r="C17" s="6">
        <v>123128295.53</v>
      </c>
      <c r="D17" s="6" t="s">
        <v>8</v>
      </c>
      <c r="E17" s="6" t="s">
        <v>8</v>
      </c>
      <c r="F17" s="6">
        <v>123128295.53</v>
      </c>
    </row>
    <row r="18" spans="1:6" ht="15">
      <c r="A18" s="6">
        <v>13</v>
      </c>
      <c r="B18" s="6" t="s">
        <v>156</v>
      </c>
      <c r="C18" s="6">
        <v>46452932.149999999</v>
      </c>
      <c r="D18" s="6" t="s">
        <v>8</v>
      </c>
      <c r="E18" s="6" t="s">
        <v>8</v>
      </c>
      <c r="F18" s="6">
        <v>46452932.149999999</v>
      </c>
    </row>
    <row r="19" spans="1:6" ht="15">
      <c r="A19" s="6">
        <v>14</v>
      </c>
      <c r="B19" s="6" t="s">
        <v>157</v>
      </c>
      <c r="C19" s="6">
        <v>62428599.359999999</v>
      </c>
      <c r="D19" s="6">
        <v>6500000</v>
      </c>
      <c r="E19" s="6" t="s">
        <v>8</v>
      </c>
      <c r="F19" s="6">
        <v>68928599.359999999</v>
      </c>
    </row>
    <row r="20" spans="1:6" ht="15">
      <c r="A20" s="6">
        <v>15</v>
      </c>
      <c r="B20" s="6" t="s">
        <v>158</v>
      </c>
      <c r="C20" s="6">
        <v>39545598.759999998</v>
      </c>
      <c r="D20" s="6" t="s">
        <v>8</v>
      </c>
      <c r="E20" s="6" t="s">
        <v>8</v>
      </c>
      <c r="F20" s="6">
        <v>39545598.759999998</v>
      </c>
    </row>
    <row r="21" spans="1:6" ht="15">
      <c r="A21" s="6">
        <v>16</v>
      </c>
      <c r="B21" s="6" t="s">
        <v>159</v>
      </c>
      <c r="C21" s="6">
        <v>52949585.740000002</v>
      </c>
      <c r="D21" s="6" t="s">
        <v>8</v>
      </c>
      <c r="E21" s="6" t="s">
        <v>8</v>
      </c>
      <c r="F21" s="6">
        <v>52949585.740000002</v>
      </c>
    </row>
    <row r="22" spans="1:6" ht="15">
      <c r="A22" s="6">
        <v>17</v>
      </c>
      <c r="B22" s="6" t="s">
        <v>160</v>
      </c>
      <c r="C22" s="6">
        <v>35717805.700000003</v>
      </c>
      <c r="D22" s="6" t="s">
        <v>8</v>
      </c>
      <c r="E22" s="6" t="s">
        <v>8</v>
      </c>
      <c r="F22" s="6">
        <v>35717805.700000003</v>
      </c>
    </row>
    <row r="23" spans="1:6" ht="15">
      <c r="A23" s="6">
        <v>18</v>
      </c>
      <c r="B23" s="6" t="s">
        <v>161</v>
      </c>
      <c r="C23" s="6">
        <v>234416052.15000001</v>
      </c>
      <c r="D23" s="6" t="s">
        <v>8</v>
      </c>
      <c r="E23" s="6" t="s">
        <v>8</v>
      </c>
      <c r="F23" s="6">
        <v>234416052.15000001</v>
      </c>
    </row>
    <row r="24" spans="1:6" ht="15">
      <c r="A24" s="6">
        <v>19</v>
      </c>
      <c r="B24" s="6" t="s">
        <v>162</v>
      </c>
      <c r="C24" s="6">
        <v>59796931.030000001</v>
      </c>
      <c r="D24" s="6" t="s">
        <v>8</v>
      </c>
      <c r="E24" s="6" t="s">
        <v>8</v>
      </c>
      <c r="F24" s="6">
        <v>59796931.030000001</v>
      </c>
    </row>
    <row r="25" spans="1:6" ht="15">
      <c r="A25" s="6">
        <v>20</v>
      </c>
      <c r="B25" s="6" t="s">
        <v>163</v>
      </c>
      <c r="C25" s="6">
        <v>78925362.409999996</v>
      </c>
      <c r="D25" s="6" t="s">
        <v>8</v>
      </c>
      <c r="E25" s="6" t="s">
        <v>8</v>
      </c>
      <c r="F25" s="6">
        <v>78925362.409999996</v>
      </c>
    </row>
    <row r="26" spans="1:6" ht="15">
      <c r="A26" s="6">
        <v>21</v>
      </c>
      <c r="B26" s="6" t="s">
        <v>164</v>
      </c>
      <c r="C26" s="6">
        <v>43786053.640000001</v>
      </c>
      <c r="D26" s="6" t="s">
        <v>8</v>
      </c>
      <c r="E26" s="6" t="s">
        <v>8</v>
      </c>
      <c r="F26" s="6">
        <v>43786053.640000001</v>
      </c>
    </row>
    <row r="27" spans="1:6" ht="15">
      <c r="A27" s="6">
        <v>22</v>
      </c>
      <c r="B27" s="6" t="s">
        <v>165</v>
      </c>
      <c r="C27" s="6">
        <v>35787836.350000001</v>
      </c>
      <c r="D27" s="6" t="s">
        <v>8</v>
      </c>
      <c r="E27" s="6" t="s">
        <v>8</v>
      </c>
      <c r="F27" s="6">
        <v>35787836.350000001</v>
      </c>
    </row>
    <row r="28" spans="1:6" ht="15">
      <c r="A28" s="6">
        <v>23</v>
      </c>
      <c r="B28" s="6" t="s">
        <v>166</v>
      </c>
      <c r="C28" s="6">
        <v>52722198.82</v>
      </c>
      <c r="D28" s="6" t="s">
        <v>8</v>
      </c>
      <c r="E28" s="6" t="s">
        <v>8</v>
      </c>
      <c r="F28" s="6">
        <v>52722198.82</v>
      </c>
    </row>
    <row r="29" spans="1:6" ht="15">
      <c r="A29" s="6">
        <v>24</v>
      </c>
      <c r="B29" s="6" t="s">
        <v>167</v>
      </c>
      <c r="C29" s="6">
        <v>1087209248.6500001</v>
      </c>
      <c r="D29" s="6">
        <v>82503600</v>
      </c>
      <c r="E29" s="6" t="s">
        <v>8</v>
      </c>
      <c r="F29" s="6">
        <v>1169712848.6500001</v>
      </c>
    </row>
    <row r="30" spans="1:6" ht="15">
      <c r="A30" s="6">
        <v>25</v>
      </c>
      <c r="B30" s="6" t="s">
        <v>168</v>
      </c>
      <c r="C30" s="6">
        <v>49942696.579999998</v>
      </c>
      <c r="D30" s="6" t="s">
        <v>8</v>
      </c>
      <c r="E30" s="6" t="s">
        <v>8</v>
      </c>
      <c r="F30" s="6">
        <v>49942696.579999998</v>
      </c>
    </row>
    <row r="31" spans="1:6" ht="15">
      <c r="A31" s="6">
        <v>26</v>
      </c>
      <c r="B31" s="6" t="s">
        <v>169</v>
      </c>
      <c r="C31" s="6">
        <v>38250438.25</v>
      </c>
      <c r="D31" s="6">
        <v>6500000</v>
      </c>
      <c r="E31" s="6" t="s">
        <v>8</v>
      </c>
      <c r="F31" s="6">
        <v>44750438.25</v>
      </c>
    </row>
    <row r="32" spans="1:6" ht="15">
      <c r="A32" s="6">
        <v>27</v>
      </c>
      <c r="B32" s="6" t="s">
        <v>170</v>
      </c>
      <c r="C32" s="6">
        <v>109154553.08</v>
      </c>
      <c r="D32" s="6" t="s">
        <v>8</v>
      </c>
      <c r="E32" s="6" t="s">
        <v>8</v>
      </c>
      <c r="F32" s="6">
        <v>109154553.08</v>
      </c>
    </row>
    <row r="33" spans="1:6" ht="15">
      <c r="A33" s="6">
        <v>28</v>
      </c>
      <c r="B33" s="6" t="s">
        <v>171</v>
      </c>
      <c r="C33" s="6">
        <v>52688524.399999999</v>
      </c>
      <c r="D33" s="6" t="s">
        <v>8</v>
      </c>
      <c r="E33" s="6" t="s">
        <v>8</v>
      </c>
      <c r="F33" s="6">
        <v>52688524.399999999</v>
      </c>
    </row>
    <row r="34" spans="1:6" ht="15">
      <c r="A34" s="6">
        <v>29</v>
      </c>
      <c r="B34" s="6" t="s">
        <v>172</v>
      </c>
      <c r="C34" s="6">
        <v>67103294.390000001</v>
      </c>
      <c r="D34" s="6">
        <v>6950000</v>
      </c>
      <c r="E34" s="6" t="s">
        <v>8</v>
      </c>
      <c r="F34" s="6">
        <v>74053294.390000001</v>
      </c>
    </row>
    <row r="35" spans="1:6" ht="15">
      <c r="A35" s="6">
        <v>30</v>
      </c>
      <c r="B35" s="6" t="s">
        <v>173</v>
      </c>
      <c r="C35" s="6">
        <v>72350590.319999993</v>
      </c>
      <c r="D35" s="6" t="s">
        <v>8</v>
      </c>
      <c r="E35" s="6" t="s">
        <v>8</v>
      </c>
      <c r="F35" s="6">
        <v>72350590.319999993</v>
      </c>
    </row>
    <row r="36" spans="1:6" ht="15">
      <c r="A36" s="6">
        <v>31</v>
      </c>
      <c r="B36" s="6" t="s">
        <v>174</v>
      </c>
      <c r="C36" s="6">
        <v>30947579.75</v>
      </c>
      <c r="D36" s="6" t="s">
        <v>8</v>
      </c>
      <c r="E36" s="6" t="s">
        <v>8</v>
      </c>
      <c r="F36" s="6">
        <v>30947579.75</v>
      </c>
    </row>
    <row r="37" spans="1:6" ht="15">
      <c r="A37" s="6">
        <v>32</v>
      </c>
      <c r="B37" s="6" t="s">
        <v>175</v>
      </c>
      <c r="C37" s="6">
        <v>44725095.710000001</v>
      </c>
      <c r="D37" s="6" t="s">
        <v>8</v>
      </c>
      <c r="E37" s="6" t="s">
        <v>8</v>
      </c>
      <c r="F37" s="6">
        <v>44725095.710000001</v>
      </c>
    </row>
    <row r="38" spans="1:6" ht="15">
      <c r="A38" s="6">
        <v>33</v>
      </c>
      <c r="B38" s="6" t="s">
        <v>176</v>
      </c>
      <c r="C38" s="6">
        <v>44864819.460000001</v>
      </c>
      <c r="D38" s="6" t="s">
        <v>8</v>
      </c>
      <c r="E38" s="6" t="s">
        <v>8</v>
      </c>
      <c r="F38" s="6">
        <v>44864819.460000001</v>
      </c>
    </row>
    <row r="39" spans="1:6" ht="15">
      <c r="A39" s="6">
        <v>34</v>
      </c>
      <c r="B39" s="6" t="s">
        <v>177</v>
      </c>
      <c r="C39" s="6">
        <v>22780063.890000001</v>
      </c>
      <c r="D39" s="6" t="s">
        <v>8</v>
      </c>
      <c r="E39" s="6" t="s">
        <v>8</v>
      </c>
      <c r="F39" s="6">
        <v>22780063.890000001</v>
      </c>
    </row>
    <row r="40" spans="1:6" ht="15">
      <c r="A40" s="6">
        <v>35</v>
      </c>
      <c r="B40" s="6" t="s">
        <v>178</v>
      </c>
      <c r="C40" s="6">
        <v>31237619.25</v>
      </c>
      <c r="D40" s="6" t="s">
        <v>8</v>
      </c>
      <c r="E40" s="6" t="s">
        <v>8</v>
      </c>
      <c r="F40" s="6">
        <v>31237619.25</v>
      </c>
    </row>
    <row r="41" spans="1:6" ht="15">
      <c r="A41" s="6">
        <v>36</v>
      </c>
      <c r="B41" s="6" t="s">
        <v>179</v>
      </c>
      <c r="C41" s="6">
        <v>35547562.299999997</v>
      </c>
      <c r="D41" s="6" t="s">
        <v>8</v>
      </c>
      <c r="E41" s="6" t="s">
        <v>8</v>
      </c>
      <c r="F41" s="6">
        <v>35547562.299999997</v>
      </c>
    </row>
    <row r="42" spans="1:6" ht="15">
      <c r="A42" s="6">
        <v>37</v>
      </c>
      <c r="B42" s="6" t="s">
        <v>180</v>
      </c>
      <c r="C42" s="6">
        <v>36636548.579999998</v>
      </c>
      <c r="D42" s="6" t="s">
        <v>8</v>
      </c>
      <c r="E42" s="6" t="s">
        <v>8</v>
      </c>
      <c r="F42" s="6">
        <v>36636548.579999998</v>
      </c>
    </row>
    <row r="43" spans="1:6" ht="15">
      <c r="A43" s="6"/>
      <c r="B43" s="6" t="s">
        <v>181</v>
      </c>
      <c r="C43" s="6">
        <v>3146863962.0700002</v>
      </c>
      <c r="D43" s="6">
        <v>118953600</v>
      </c>
      <c r="E43" s="6" t="s">
        <v>8</v>
      </c>
      <c r="F43" s="6">
        <v>3265817562.0700002</v>
      </c>
    </row>
    <row r="44" spans="1:6" ht="15">
      <c r="A44" s="6">
        <v>38</v>
      </c>
      <c r="B44" s="6" t="s">
        <v>182</v>
      </c>
      <c r="C44" s="6">
        <v>3652500496.4899998</v>
      </c>
      <c r="D44" s="6" t="s">
        <v>8</v>
      </c>
      <c r="E44" s="6">
        <v>2793131051.4400001</v>
      </c>
      <c r="F44" s="6">
        <v>6445631547.9300003</v>
      </c>
    </row>
    <row r="45" spans="1:6" ht="15">
      <c r="A45" s="6"/>
      <c r="B45" s="6" t="s">
        <v>183</v>
      </c>
      <c r="C45" s="6">
        <v>6799364458.5600004</v>
      </c>
      <c r="D45" s="6">
        <v>118953600</v>
      </c>
      <c r="E45" s="6">
        <v>2793131051.4400001</v>
      </c>
      <c r="F45" s="6">
        <v>9711449110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6"/>
  <sheetViews>
    <sheetView workbookViewId="0">
      <selection activeCell="F9" sqref="F9"/>
    </sheetView>
  </sheetViews>
  <sheetFormatPr defaultRowHeight="12.75"/>
  <cols>
    <col min="2" max="2" width="17.85546875" customWidth="1"/>
    <col min="3" max="3" width="22.5703125" customWidth="1"/>
    <col min="4" max="4" width="20.85546875" customWidth="1"/>
    <col min="5" max="5" width="24.7109375" customWidth="1"/>
    <col min="6" max="6" width="24.5703125" style="49" customWidth="1"/>
  </cols>
  <sheetData>
    <row r="1" spans="1:7" ht="15">
      <c r="A1" s="6"/>
      <c r="B1" s="6" t="s">
        <v>254</v>
      </c>
      <c r="C1" s="6"/>
      <c r="D1" s="6"/>
      <c r="E1" s="6"/>
      <c r="F1" s="47"/>
      <c r="G1" s="6"/>
    </row>
    <row r="2" spans="1:7" ht="15">
      <c r="A2" s="6"/>
      <c r="B2" s="6"/>
      <c r="C2" s="6" t="s">
        <v>255</v>
      </c>
      <c r="D2" s="6"/>
      <c r="E2" s="6"/>
      <c r="F2" s="47"/>
      <c r="G2" s="6"/>
    </row>
    <row r="3" spans="1:7" ht="15">
      <c r="A3" s="6" t="s">
        <v>198</v>
      </c>
      <c r="B3" s="6" t="s">
        <v>199</v>
      </c>
      <c r="C3" s="6" t="s">
        <v>200</v>
      </c>
      <c r="D3" s="6" t="s">
        <v>201</v>
      </c>
      <c r="E3" s="6" t="s">
        <v>202</v>
      </c>
      <c r="F3" s="47" t="s">
        <v>142</v>
      </c>
      <c r="G3" s="6"/>
    </row>
    <row r="4" spans="1:7" ht="15">
      <c r="A4" s="6"/>
      <c r="B4" s="6"/>
      <c r="C4" s="6" t="s">
        <v>203</v>
      </c>
      <c r="D4" s="6" t="s">
        <v>203</v>
      </c>
      <c r="E4" s="6" t="s">
        <v>256</v>
      </c>
      <c r="F4" s="47" t="s">
        <v>257</v>
      </c>
      <c r="G4" s="6"/>
    </row>
    <row r="5" spans="1:7" ht="15">
      <c r="A5" s="6">
        <v>1</v>
      </c>
      <c r="B5" s="6" t="s">
        <v>204</v>
      </c>
      <c r="C5" s="7">
        <v>41502309.090000004</v>
      </c>
      <c r="D5" s="7"/>
      <c r="E5" s="7" t="s">
        <v>205</v>
      </c>
      <c r="F5" s="48">
        <v>41502309.090000004</v>
      </c>
      <c r="G5" s="6"/>
    </row>
    <row r="6" spans="1:7" ht="15">
      <c r="A6" s="6">
        <v>2</v>
      </c>
      <c r="B6" s="6" t="s">
        <v>206</v>
      </c>
      <c r="C6" s="7">
        <v>42556440.810000002</v>
      </c>
      <c r="D6" s="7">
        <v>6500000</v>
      </c>
      <c r="E6" s="7" t="s">
        <v>205</v>
      </c>
      <c r="F6" s="48">
        <v>49056440.810000002</v>
      </c>
      <c r="G6" s="6"/>
    </row>
    <row r="7" spans="1:7" ht="15">
      <c r="A7" s="6">
        <v>3</v>
      </c>
      <c r="B7" s="6" t="s">
        <v>207</v>
      </c>
      <c r="C7" s="7">
        <v>52717441.229999997</v>
      </c>
      <c r="D7" s="7"/>
      <c r="E7" s="7" t="s">
        <v>205</v>
      </c>
      <c r="F7" s="48">
        <v>52717441.229999997</v>
      </c>
      <c r="G7" s="6"/>
    </row>
    <row r="8" spans="1:7" ht="15">
      <c r="A8" s="6">
        <v>4</v>
      </c>
      <c r="B8" s="6" t="s">
        <v>208</v>
      </c>
      <c r="C8" s="7">
        <v>60781525.579999998</v>
      </c>
      <c r="D8" s="7"/>
      <c r="E8" s="7" t="s">
        <v>205</v>
      </c>
      <c r="F8" s="48">
        <v>60781525.579999998</v>
      </c>
      <c r="G8" s="6"/>
    </row>
    <row r="9" spans="1:7" ht="15">
      <c r="A9" s="6">
        <v>5</v>
      </c>
      <c r="B9" s="6" t="s">
        <v>209</v>
      </c>
      <c r="C9" s="7">
        <v>85335689.099999994</v>
      </c>
      <c r="D9" s="7"/>
      <c r="E9" s="7" t="s">
        <v>205</v>
      </c>
      <c r="F9" s="48">
        <v>85335689.099999994</v>
      </c>
      <c r="G9" s="6"/>
    </row>
    <row r="10" spans="1:7" ht="15">
      <c r="A10" s="6">
        <v>6</v>
      </c>
      <c r="B10" s="6" t="s">
        <v>210</v>
      </c>
      <c r="C10" s="7">
        <v>37602856.359999999</v>
      </c>
      <c r="D10" s="7"/>
      <c r="E10" s="7" t="s">
        <v>205</v>
      </c>
      <c r="F10" s="48">
        <v>37602856.359999999</v>
      </c>
      <c r="G10" s="6"/>
    </row>
    <row r="11" spans="1:7" ht="15">
      <c r="A11" s="6">
        <v>7</v>
      </c>
      <c r="B11" s="6" t="s">
        <v>211</v>
      </c>
      <c r="C11" s="7">
        <v>35700600.770000003</v>
      </c>
      <c r="D11" s="7"/>
      <c r="E11" s="7" t="s">
        <v>205</v>
      </c>
      <c r="F11" s="48">
        <v>35700600.770000003</v>
      </c>
      <c r="G11" s="6"/>
    </row>
    <row r="12" spans="1:7" ht="15">
      <c r="A12" s="6">
        <v>8</v>
      </c>
      <c r="B12" s="6" t="s">
        <v>212</v>
      </c>
      <c r="C12" s="7">
        <v>23189858.239999998</v>
      </c>
      <c r="D12" s="7"/>
      <c r="E12" s="7" t="s">
        <v>205</v>
      </c>
      <c r="F12" s="48">
        <v>23189858.239999998</v>
      </c>
      <c r="G12" s="6"/>
    </row>
    <row r="13" spans="1:7" ht="15">
      <c r="A13" s="6">
        <v>9</v>
      </c>
      <c r="B13" s="6" t="s">
        <v>213</v>
      </c>
      <c r="C13" s="7">
        <v>116403069.67</v>
      </c>
      <c r="D13" s="7">
        <v>20000000</v>
      </c>
      <c r="E13" s="7" t="s">
        <v>205</v>
      </c>
      <c r="F13" s="48">
        <v>136403069.66999999</v>
      </c>
      <c r="G13" s="6"/>
    </row>
    <row r="14" spans="1:7" ht="15">
      <c r="A14" s="6">
        <v>10</v>
      </c>
      <c r="B14" s="6" t="s">
        <v>214</v>
      </c>
      <c r="C14" s="7">
        <v>38792421.969999999</v>
      </c>
      <c r="D14" s="7"/>
      <c r="E14" s="7" t="s">
        <v>205</v>
      </c>
      <c r="F14" s="48">
        <v>38792421.969999999</v>
      </c>
      <c r="G14" s="6"/>
    </row>
    <row r="15" spans="1:7" ht="15">
      <c r="A15" s="6">
        <v>11</v>
      </c>
      <c r="B15" s="6" t="s">
        <v>215</v>
      </c>
      <c r="C15" s="7">
        <v>47166600.060000002</v>
      </c>
      <c r="D15" s="7"/>
      <c r="E15" s="7" t="s">
        <v>205</v>
      </c>
      <c r="F15" s="48">
        <v>47166600.060000002</v>
      </c>
      <c r="G15" s="6"/>
    </row>
    <row r="16" spans="1:7" ht="15">
      <c r="A16" s="6">
        <v>12</v>
      </c>
      <c r="B16" s="6" t="s">
        <v>216</v>
      </c>
      <c r="C16" s="7">
        <v>168186197.47999999</v>
      </c>
      <c r="D16" s="7"/>
      <c r="E16" s="7" t="s">
        <v>205</v>
      </c>
      <c r="F16" s="48">
        <v>168186197.47999999</v>
      </c>
      <c r="G16" s="6"/>
    </row>
    <row r="17" spans="1:7" ht="15">
      <c r="A17" s="6">
        <v>13</v>
      </c>
      <c r="B17" s="6" t="s">
        <v>217</v>
      </c>
      <c r="C17" s="7">
        <v>54982558.299999997</v>
      </c>
      <c r="D17" s="7"/>
      <c r="E17" s="7" t="s">
        <v>205</v>
      </c>
      <c r="F17" s="48">
        <v>54982558.299999997</v>
      </c>
      <c r="G17" s="6"/>
    </row>
    <row r="18" spans="1:7" ht="15">
      <c r="A18" s="6">
        <v>14</v>
      </c>
      <c r="B18" s="6" t="s">
        <v>218</v>
      </c>
      <c r="C18" s="7">
        <v>65328840.619999997</v>
      </c>
      <c r="D18" s="7">
        <v>6500000</v>
      </c>
      <c r="E18" s="7" t="s">
        <v>205</v>
      </c>
      <c r="F18" s="48">
        <v>71828840.620000005</v>
      </c>
      <c r="G18" s="6"/>
    </row>
    <row r="19" spans="1:7" ht="15">
      <c r="A19" s="6">
        <v>15</v>
      </c>
      <c r="B19" s="6" t="s">
        <v>219</v>
      </c>
      <c r="C19" s="7">
        <v>39822769.289999999</v>
      </c>
      <c r="D19" s="7"/>
      <c r="E19" s="7" t="s">
        <v>205</v>
      </c>
      <c r="F19" s="48">
        <v>39822769.289999999</v>
      </c>
      <c r="G19" s="6"/>
    </row>
    <row r="20" spans="1:7" ht="15">
      <c r="A20" s="6">
        <v>16</v>
      </c>
      <c r="B20" s="6" t="s">
        <v>220</v>
      </c>
      <c r="C20" s="7">
        <v>59163843.119999997</v>
      </c>
      <c r="D20" s="7"/>
      <c r="E20" s="7" t="s">
        <v>205</v>
      </c>
      <c r="F20" s="48">
        <v>59163843.119999997</v>
      </c>
      <c r="G20" s="6"/>
    </row>
    <row r="21" spans="1:7" ht="15">
      <c r="A21" s="6">
        <v>17</v>
      </c>
      <c r="B21" s="6" t="s">
        <v>221</v>
      </c>
      <c r="C21" s="7">
        <v>34085704.850000001</v>
      </c>
      <c r="D21" s="7"/>
      <c r="E21" s="7" t="s">
        <v>205</v>
      </c>
      <c r="F21" s="48">
        <v>34085704.850000001</v>
      </c>
      <c r="G21" s="6"/>
    </row>
    <row r="22" spans="1:7" ht="15">
      <c r="A22" s="6">
        <v>18</v>
      </c>
      <c r="B22" s="6" t="s">
        <v>222</v>
      </c>
      <c r="C22" s="7">
        <v>226368167.93000001</v>
      </c>
      <c r="D22" s="7"/>
      <c r="E22" s="7" t="s">
        <v>205</v>
      </c>
      <c r="F22" s="48">
        <v>226368167.93000001</v>
      </c>
      <c r="G22" s="6"/>
    </row>
    <row r="23" spans="1:7" ht="15">
      <c r="A23" s="6">
        <v>19</v>
      </c>
      <c r="B23" s="6" t="s">
        <v>223</v>
      </c>
      <c r="C23" s="7">
        <v>57612298.939999998</v>
      </c>
      <c r="D23" s="7"/>
      <c r="E23" s="7" t="s">
        <v>205</v>
      </c>
      <c r="F23" s="48">
        <v>57612298.939999998</v>
      </c>
      <c r="G23" s="6"/>
    </row>
    <row r="24" spans="1:7" ht="15">
      <c r="A24" s="6">
        <v>20</v>
      </c>
      <c r="B24" s="6" t="s">
        <v>224</v>
      </c>
      <c r="C24" s="7">
        <v>72153818.010000005</v>
      </c>
      <c r="D24" s="7"/>
      <c r="E24" s="7" t="s">
        <v>205</v>
      </c>
      <c r="F24" s="48">
        <v>72153818.010000005</v>
      </c>
      <c r="G24" s="6"/>
    </row>
    <row r="25" spans="1:7" ht="15">
      <c r="A25" s="6">
        <v>21</v>
      </c>
      <c r="B25" s="6" t="s">
        <v>225</v>
      </c>
      <c r="C25" s="7">
        <v>45275904.280000001</v>
      </c>
      <c r="D25" s="7"/>
      <c r="E25" s="7" t="s">
        <v>205</v>
      </c>
      <c r="F25" s="48">
        <v>45275904.280000001</v>
      </c>
      <c r="G25" s="6"/>
    </row>
    <row r="26" spans="1:7" ht="15">
      <c r="A26" s="6">
        <v>22</v>
      </c>
      <c r="B26" s="6" t="s">
        <v>226</v>
      </c>
      <c r="C26" s="7">
        <v>33632106.659999996</v>
      </c>
      <c r="D26" s="7"/>
      <c r="E26" s="7" t="s">
        <v>205</v>
      </c>
      <c r="F26" s="48">
        <v>33632106.659999996</v>
      </c>
      <c r="G26" s="6"/>
    </row>
    <row r="27" spans="1:7" ht="15">
      <c r="A27" s="6">
        <v>23</v>
      </c>
      <c r="B27" s="6" t="s">
        <v>227</v>
      </c>
      <c r="C27" s="7">
        <v>51032662.689999998</v>
      </c>
      <c r="D27" s="7"/>
      <c r="E27" s="7" t="s">
        <v>205</v>
      </c>
      <c r="F27" s="48">
        <v>51032662.689999998</v>
      </c>
      <c r="G27" s="6"/>
    </row>
    <row r="28" spans="1:7" ht="15">
      <c r="A28" s="6">
        <v>24</v>
      </c>
      <c r="B28" s="6" t="s">
        <v>228</v>
      </c>
      <c r="C28" s="7">
        <v>1101400597.6500001</v>
      </c>
      <c r="D28" s="7">
        <v>106500000</v>
      </c>
      <c r="E28" s="7" t="s">
        <v>205</v>
      </c>
      <c r="F28" s="48">
        <v>1207900597.6500001</v>
      </c>
      <c r="G28" s="6"/>
    </row>
    <row r="29" spans="1:7" ht="15">
      <c r="A29" s="6">
        <v>25</v>
      </c>
      <c r="B29" s="6" t="s">
        <v>229</v>
      </c>
      <c r="C29" s="7">
        <v>53066146.920000002</v>
      </c>
      <c r="D29" s="7"/>
      <c r="E29" s="7" t="s">
        <v>205</v>
      </c>
      <c r="F29" s="48">
        <v>53066146.920000002</v>
      </c>
      <c r="G29" s="6"/>
    </row>
    <row r="30" spans="1:7" ht="15">
      <c r="A30" s="6">
        <v>26</v>
      </c>
      <c r="B30" s="6" t="s">
        <v>230</v>
      </c>
      <c r="C30" s="7">
        <v>38280717.630000003</v>
      </c>
      <c r="D30" s="7">
        <v>6500000</v>
      </c>
      <c r="E30" s="7" t="s">
        <v>205</v>
      </c>
      <c r="F30" s="48">
        <v>44780717.630000003</v>
      </c>
      <c r="G30" s="6"/>
    </row>
    <row r="31" spans="1:7" ht="15">
      <c r="A31" s="6">
        <v>27</v>
      </c>
      <c r="B31" s="6" t="s">
        <v>231</v>
      </c>
      <c r="C31" s="7">
        <v>103331349.94</v>
      </c>
      <c r="D31" s="7"/>
      <c r="E31" s="7" t="s">
        <v>205</v>
      </c>
      <c r="F31" s="48">
        <v>103331349.94</v>
      </c>
      <c r="G31" s="6"/>
    </row>
    <row r="32" spans="1:7" ht="15">
      <c r="A32" s="6">
        <v>28</v>
      </c>
      <c r="B32" s="6" t="s">
        <v>232</v>
      </c>
      <c r="C32" s="7">
        <v>52089561.210000001</v>
      </c>
      <c r="D32" s="7"/>
      <c r="E32" s="7" t="s">
        <v>205</v>
      </c>
      <c r="F32" s="48">
        <v>52089561.210000001</v>
      </c>
      <c r="G32" s="6"/>
    </row>
    <row r="33" spans="1:7" ht="15">
      <c r="A33" s="6">
        <v>29</v>
      </c>
      <c r="B33" s="6" t="s">
        <v>233</v>
      </c>
      <c r="C33" s="7">
        <v>69946131.150000006</v>
      </c>
      <c r="D33" s="7">
        <v>6950000</v>
      </c>
      <c r="E33" s="7" t="s">
        <v>205</v>
      </c>
      <c r="F33" s="48">
        <v>76896131.150000006</v>
      </c>
      <c r="G33" s="6"/>
    </row>
    <row r="34" spans="1:7" ht="15">
      <c r="A34" s="6">
        <v>30</v>
      </c>
      <c r="B34" s="6" t="s">
        <v>234</v>
      </c>
      <c r="C34" s="7">
        <v>66754604.539999999</v>
      </c>
      <c r="D34" s="7"/>
      <c r="E34" s="7" t="s">
        <v>205</v>
      </c>
      <c r="F34" s="48">
        <v>66754604.539999999</v>
      </c>
      <c r="G34" s="6"/>
    </row>
    <row r="35" spans="1:7" ht="15">
      <c r="A35" s="6">
        <v>31</v>
      </c>
      <c r="B35" s="6" t="s">
        <v>235</v>
      </c>
      <c r="C35" s="7">
        <v>30474421.989999998</v>
      </c>
      <c r="D35" s="7"/>
      <c r="E35" s="7" t="s">
        <v>205</v>
      </c>
      <c r="F35" s="48">
        <v>30474421.989999998</v>
      </c>
      <c r="G35" s="6"/>
    </row>
    <row r="36" spans="1:7" ht="15">
      <c r="A36" s="6">
        <v>32</v>
      </c>
      <c r="B36" s="6" t="s">
        <v>236</v>
      </c>
      <c r="C36" s="7">
        <v>46922403.740000002</v>
      </c>
      <c r="D36" s="7"/>
      <c r="E36" s="7" t="s">
        <v>205</v>
      </c>
      <c r="F36" s="48">
        <v>46922403.740000002</v>
      </c>
      <c r="G36" s="6"/>
    </row>
    <row r="37" spans="1:7" ht="15">
      <c r="A37" s="6">
        <v>33</v>
      </c>
      <c r="B37" s="6" t="s">
        <v>237</v>
      </c>
      <c r="C37" s="7">
        <v>41946527.109999999</v>
      </c>
      <c r="D37" s="7"/>
      <c r="E37" s="7" t="s">
        <v>205</v>
      </c>
      <c r="F37" s="48">
        <v>41946527.109999999</v>
      </c>
      <c r="G37" s="6"/>
    </row>
    <row r="38" spans="1:7" ht="15">
      <c r="A38" s="6">
        <v>34</v>
      </c>
      <c r="B38" s="6" t="s">
        <v>238</v>
      </c>
      <c r="C38" s="7">
        <v>22934478.170000002</v>
      </c>
      <c r="D38" s="7"/>
      <c r="E38" s="7" t="s">
        <v>205</v>
      </c>
      <c r="F38" s="48">
        <v>22934478.170000002</v>
      </c>
      <c r="G38" s="6"/>
    </row>
    <row r="39" spans="1:7" ht="15">
      <c r="A39" s="6">
        <v>35</v>
      </c>
      <c r="B39" s="6" t="s">
        <v>239</v>
      </c>
      <c r="C39" s="7">
        <v>30456120.370000001</v>
      </c>
      <c r="D39" s="7"/>
      <c r="E39" s="7" t="s">
        <v>205</v>
      </c>
      <c r="F39" s="48">
        <v>30456120.370000001</v>
      </c>
      <c r="G39" s="6"/>
    </row>
    <row r="40" spans="1:7" ht="15">
      <c r="A40" s="6">
        <v>36</v>
      </c>
      <c r="B40" s="6" t="s">
        <v>240</v>
      </c>
      <c r="C40" s="7">
        <v>34919653.149999999</v>
      </c>
      <c r="D40" s="7"/>
      <c r="E40" s="7" t="s">
        <v>205</v>
      </c>
      <c r="F40" s="48">
        <v>34919653.149999999</v>
      </c>
      <c r="G40" s="6"/>
    </row>
    <row r="41" spans="1:7" ht="15">
      <c r="A41" s="6">
        <v>37</v>
      </c>
      <c r="B41" s="6" t="s">
        <v>241</v>
      </c>
      <c r="C41" s="7">
        <v>35044755.920000002</v>
      </c>
      <c r="D41" s="7"/>
      <c r="E41" s="7" t="s">
        <v>205</v>
      </c>
      <c r="F41" s="48">
        <v>35044755.920000002</v>
      </c>
      <c r="G41" s="6"/>
    </row>
    <row r="42" spans="1:7" ht="15">
      <c r="A42" s="6"/>
      <c r="B42" s="6" t="s">
        <v>242</v>
      </c>
      <c r="C42" s="7">
        <v>3216961154.54</v>
      </c>
      <c r="D42" s="7">
        <v>152950000</v>
      </c>
      <c r="E42" s="7" t="s">
        <v>243</v>
      </c>
      <c r="F42" s="48">
        <v>3369911154.54</v>
      </c>
      <c r="G42" s="6"/>
    </row>
    <row r="43" spans="1:7" ht="15">
      <c r="A43" s="6">
        <v>38</v>
      </c>
      <c r="B43" s="6" t="s">
        <v>244</v>
      </c>
      <c r="C43" s="7">
        <v>4343471023.8800001</v>
      </c>
      <c r="D43" s="7">
        <v>5000000</v>
      </c>
      <c r="E43" s="7">
        <v>3000049316.3800001</v>
      </c>
      <c r="F43" s="48">
        <v>7348520340.2600002</v>
      </c>
      <c r="G43" s="6"/>
    </row>
    <row r="44" spans="1:7" ht="15">
      <c r="A44" s="6"/>
      <c r="B44" s="6" t="s">
        <v>245</v>
      </c>
      <c r="C44" s="7">
        <v>7560432178.4200001</v>
      </c>
      <c r="D44" s="7">
        <v>157950000</v>
      </c>
      <c r="E44" s="7">
        <v>3000049316.3800001</v>
      </c>
      <c r="F44" s="48">
        <v>10718431494.799999</v>
      </c>
      <c r="G44" s="6"/>
    </row>
    <row r="45" spans="1:7" ht="15">
      <c r="A45" s="6"/>
      <c r="B45" s="6"/>
      <c r="C45" s="6"/>
      <c r="D45" s="6"/>
      <c r="E45" s="6"/>
      <c r="F45" s="47"/>
      <c r="G45" s="6"/>
    </row>
    <row r="46" spans="1:7" ht="15">
      <c r="A46" s="6"/>
      <c r="B46" s="6"/>
      <c r="C46" s="6"/>
      <c r="D46" s="6"/>
      <c r="E46" s="6"/>
      <c r="F46" s="47"/>
      <c r="G46"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3910C-67A0-4234-849D-159B6A65DDD2}">
  <dimension ref="A1:G47"/>
  <sheetViews>
    <sheetView topLeftCell="A19" zoomScale="41" zoomScaleNormal="41" workbookViewId="0">
      <selection activeCell="A41" sqref="A41"/>
    </sheetView>
  </sheetViews>
  <sheetFormatPr defaultRowHeight="18"/>
  <cols>
    <col min="1" max="1" width="79.140625" style="305" customWidth="1"/>
    <col min="2" max="2" width="29.42578125" style="305" customWidth="1"/>
    <col min="3" max="3" width="31.28515625" style="368" customWidth="1"/>
    <col min="4" max="4" width="22.28515625" style="304" customWidth="1"/>
    <col min="5" max="5" width="42.28515625" style="304" customWidth="1"/>
    <col min="6" max="6" width="27.42578125" style="304" bestFit="1" customWidth="1"/>
    <col min="7" max="7" width="25.42578125" style="305" customWidth="1"/>
    <col min="8" max="8" width="11.140625" style="305" bestFit="1" customWidth="1"/>
    <col min="9" max="16384" width="9.140625" style="305"/>
  </cols>
  <sheetData>
    <row r="1" spans="1:7" ht="55.5" customHeight="1">
      <c r="A1" s="556"/>
      <c r="B1" s="556"/>
      <c r="C1" s="556"/>
      <c r="D1" s="303"/>
    </row>
    <row r="2" spans="1:7" ht="57" customHeight="1">
      <c r="A2" s="556"/>
      <c r="B2" s="556"/>
      <c r="C2" s="556"/>
      <c r="D2" s="303"/>
    </row>
    <row r="3" spans="1:7" ht="87" customHeight="1">
      <c r="A3" s="556"/>
      <c r="B3" s="556"/>
      <c r="C3" s="556"/>
      <c r="D3" s="303"/>
    </row>
    <row r="4" spans="1:7" ht="42.75" customHeight="1">
      <c r="A4" s="557" t="s">
        <v>635</v>
      </c>
      <c r="B4" s="557"/>
      <c r="C4" s="557"/>
    </row>
    <row r="5" spans="1:7" s="306" customFormat="1" ht="32.25" customHeight="1">
      <c r="A5" s="557" t="s">
        <v>636</v>
      </c>
      <c r="B5" s="557"/>
      <c r="C5" s="557"/>
    </row>
    <row r="6" spans="1:7" ht="24" thickBot="1">
      <c r="A6" s="307"/>
      <c r="B6" s="307"/>
      <c r="C6" s="308"/>
    </row>
    <row r="7" spans="1:7" s="312" customFormat="1" ht="60.75" customHeight="1">
      <c r="A7" s="309" t="s">
        <v>582</v>
      </c>
      <c r="B7" s="310" t="s">
        <v>637</v>
      </c>
      <c r="C7" s="311" t="s">
        <v>592</v>
      </c>
    </row>
    <row r="8" spans="1:7" s="316" customFormat="1" ht="43.5" customHeight="1">
      <c r="A8" s="313" t="s">
        <v>493</v>
      </c>
      <c r="B8" s="314"/>
      <c r="C8" s="315"/>
    </row>
    <row r="9" spans="1:7" s="320" customFormat="1" ht="43.5" customHeight="1">
      <c r="A9" s="317" t="s">
        <v>638</v>
      </c>
      <c r="B9" s="318"/>
      <c r="C9" s="319"/>
    </row>
    <row r="10" spans="1:7" s="316" customFormat="1" ht="43.5" customHeight="1">
      <c r="A10" s="321" t="s">
        <v>598</v>
      </c>
      <c r="B10" s="322">
        <v>8550.1054000000004</v>
      </c>
      <c r="C10" s="323"/>
    </row>
    <row r="11" spans="1:7" s="320" customFormat="1" ht="43.5" customHeight="1">
      <c r="A11" s="324" t="s">
        <v>593</v>
      </c>
      <c r="B11" s="325">
        <v>124.1797</v>
      </c>
      <c r="C11" s="326"/>
      <c r="G11" s="327"/>
    </row>
    <row r="12" spans="1:7" s="316" customFormat="1" ht="43.5" customHeight="1">
      <c r="A12" s="313" t="s">
        <v>639</v>
      </c>
      <c r="B12" s="322"/>
      <c r="C12" s="323"/>
    </row>
    <row r="13" spans="1:7" s="320" customFormat="1" ht="43.5" customHeight="1">
      <c r="A13" s="324" t="s">
        <v>640</v>
      </c>
      <c r="B13" s="325">
        <v>1264.6095</v>
      </c>
      <c r="C13" s="326"/>
      <c r="G13" s="328"/>
    </row>
    <row r="14" spans="1:7" s="316" customFormat="1" ht="43.5" customHeight="1">
      <c r="A14" s="321" t="s">
        <v>597</v>
      </c>
      <c r="B14" s="322">
        <v>0</v>
      </c>
      <c r="C14" s="323"/>
      <c r="G14" s="329"/>
    </row>
    <row r="15" spans="1:7" s="320" customFormat="1" ht="43.5" customHeight="1">
      <c r="A15" s="324" t="s">
        <v>641</v>
      </c>
      <c r="B15" s="325">
        <v>822.72749999999996</v>
      </c>
      <c r="C15" s="326"/>
      <c r="G15" s="328"/>
    </row>
    <row r="16" spans="1:7" s="316" customFormat="1" ht="43.5" customHeight="1">
      <c r="A16" s="330" t="s">
        <v>600</v>
      </c>
      <c r="B16" s="322">
        <v>5.8818999999999999</v>
      </c>
      <c r="C16" s="323"/>
    </row>
    <row r="17" spans="1:7" s="320" customFormat="1" ht="43.5" customHeight="1">
      <c r="A17" s="331" t="s">
        <v>599</v>
      </c>
      <c r="B17" s="325">
        <v>61.252800000000001</v>
      </c>
      <c r="C17" s="326"/>
      <c r="E17" s="332"/>
      <c r="G17" s="328"/>
    </row>
    <row r="18" spans="1:7" s="316" customFormat="1" ht="43.5" customHeight="1">
      <c r="A18" s="330" t="s">
        <v>601</v>
      </c>
      <c r="B18" s="322">
        <v>16.133299999999998</v>
      </c>
      <c r="C18" s="323"/>
      <c r="G18" s="329"/>
    </row>
    <row r="19" spans="1:7" s="320" customFormat="1" ht="43.5" customHeight="1">
      <c r="A19" s="331" t="s">
        <v>595</v>
      </c>
      <c r="B19" s="325">
        <v>169.4461</v>
      </c>
      <c r="C19" s="326"/>
      <c r="G19" s="328"/>
    </row>
    <row r="20" spans="1:7" s="335" customFormat="1" ht="43.5" customHeight="1">
      <c r="A20" s="313" t="s">
        <v>642</v>
      </c>
      <c r="B20" s="333">
        <f>B10+B11+B13+B15+B16+B17+B18+B19</f>
        <v>11014.3362</v>
      </c>
      <c r="C20" s="334">
        <f>B20/B32</f>
        <v>0.43579082153629428</v>
      </c>
      <c r="D20" s="329"/>
      <c r="E20" s="329"/>
      <c r="F20" s="329"/>
    </row>
    <row r="21" spans="1:7" s="320" customFormat="1" ht="43.5" customHeight="1">
      <c r="A21" s="317" t="s">
        <v>602</v>
      </c>
      <c r="B21" s="336"/>
      <c r="C21" s="337"/>
      <c r="E21" s="328"/>
    </row>
    <row r="22" spans="1:7" s="316" customFormat="1" ht="43.5" customHeight="1">
      <c r="A22" s="321" t="s">
        <v>643</v>
      </c>
      <c r="B22" s="322">
        <v>2485.0781000000002</v>
      </c>
      <c r="C22" s="323"/>
      <c r="E22" s="329"/>
      <c r="F22" s="338"/>
    </row>
    <row r="23" spans="1:7" s="320" customFormat="1" ht="43.5" customHeight="1">
      <c r="A23" s="324" t="s">
        <v>644</v>
      </c>
      <c r="B23" s="325">
        <v>344.62979999999999</v>
      </c>
      <c r="C23" s="326"/>
      <c r="E23" s="328"/>
    </row>
    <row r="24" spans="1:7" s="316" customFormat="1" ht="43.5" customHeight="1">
      <c r="A24" s="321" t="s">
        <v>645</v>
      </c>
      <c r="B24" s="322">
        <v>75.160600000000002</v>
      </c>
      <c r="C24" s="323"/>
      <c r="E24" s="329"/>
    </row>
    <row r="25" spans="1:7" s="320" customFormat="1" ht="43.5" customHeight="1">
      <c r="A25" s="324" t="s">
        <v>646</v>
      </c>
      <c r="B25" s="325">
        <v>14.7919</v>
      </c>
      <c r="C25" s="326"/>
      <c r="E25" s="328"/>
    </row>
    <row r="26" spans="1:7" s="316" customFormat="1" ht="43.5" customHeight="1">
      <c r="A26" s="321" t="s">
        <v>647</v>
      </c>
      <c r="B26" s="322">
        <v>172.0162</v>
      </c>
      <c r="C26" s="323"/>
      <c r="E26" s="329"/>
    </row>
    <row r="27" spans="1:7" s="320" customFormat="1" ht="43.5" customHeight="1">
      <c r="A27" s="339" t="s">
        <v>642</v>
      </c>
      <c r="B27" s="340">
        <f>SUM(B22:B26)</f>
        <v>3091.6766000000007</v>
      </c>
      <c r="C27" s="341">
        <f>B27/B32</f>
        <v>0.12232460140798475</v>
      </c>
      <c r="E27" s="328"/>
    </row>
    <row r="28" spans="1:7" s="316" customFormat="1" ht="43.5" customHeight="1">
      <c r="A28" s="313" t="s">
        <v>615</v>
      </c>
      <c r="B28" s="342"/>
      <c r="C28" s="343"/>
    </row>
    <row r="29" spans="1:7" s="320" customFormat="1" ht="43.5" customHeight="1">
      <c r="A29" s="324" t="s">
        <v>616</v>
      </c>
      <c r="B29" s="344">
        <v>10868.352000000001</v>
      </c>
      <c r="C29" s="326"/>
      <c r="D29" s="328"/>
      <c r="E29" s="328"/>
      <c r="F29" s="328"/>
    </row>
    <row r="30" spans="1:7" s="316" customFormat="1" ht="43.5" customHeight="1">
      <c r="A30" s="321" t="s">
        <v>623</v>
      </c>
      <c r="B30" s="345">
        <v>300</v>
      </c>
      <c r="C30" s="323"/>
      <c r="D30" s="329"/>
      <c r="E30" s="329"/>
      <c r="F30" s="329"/>
    </row>
    <row r="31" spans="1:7" s="320" customFormat="1" ht="43.5" customHeight="1">
      <c r="A31" s="339" t="s">
        <v>642</v>
      </c>
      <c r="B31" s="340">
        <f>SUM(B29:B30)</f>
        <v>11168.352000000001</v>
      </c>
      <c r="C31" s="341">
        <f>B31/B32</f>
        <v>0.44188457705572087</v>
      </c>
      <c r="E31" s="328"/>
      <c r="F31" s="328"/>
    </row>
    <row r="32" spans="1:7" s="316" customFormat="1" ht="43.5" customHeight="1" thickBot="1">
      <c r="A32" s="346" t="s">
        <v>648</v>
      </c>
      <c r="B32" s="347">
        <f>B20+B27+B31</f>
        <v>25274.364800000003</v>
      </c>
      <c r="C32" s="348">
        <f>C20+C27+C31</f>
        <v>1</v>
      </c>
      <c r="E32" s="338"/>
      <c r="F32" s="349"/>
      <c r="G32" s="338"/>
    </row>
    <row r="33" spans="1:6" ht="20.25" customHeight="1">
      <c r="A33" s="350"/>
      <c r="B33" s="351"/>
      <c r="C33" s="352"/>
    </row>
    <row r="34" spans="1:6" s="358" customFormat="1" ht="27.75" customHeight="1">
      <c r="A34" s="353"/>
      <c r="B34" s="354"/>
      <c r="C34" s="355"/>
      <c r="D34" s="355"/>
      <c r="E34" s="356"/>
      <c r="F34" s="357"/>
    </row>
    <row r="35" spans="1:6" ht="24" customHeight="1">
      <c r="A35" s="359"/>
      <c r="B35" s="359"/>
      <c r="C35" s="360"/>
      <c r="E35" s="361"/>
    </row>
    <row r="36" spans="1:6" ht="20.25">
      <c r="A36" s="362"/>
      <c r="B36" s="362"/>
      <c r="C36" s="360"/>
      <c r="E36" s="363"/>
    </row>
    <row r="37" spans="1:6" ht="18.75">
      <c r="A37" s="364"/>
      <c r="B37" s="365"/>
      <c r="C37" s="360"/>
      <c r="E37" s="366"/>
    </row>
    <row r="38" spans="1:6">
      <c r="A38" s="367"/>
      <c r="E38" s="369"/>
    </row>
    <row r="40" spans="1:6" ht="33">
      <c r="A40" s="370"/>
    </row>
    <row r="47" spans="1:6" ht="20.25">
      <c r="B47" s="363"/>
    </row>
  </sheetData>
  <mergeCells count="3">
    <mergeCell ref="A1:C3"/>
    <mergeCell ref="A4:C4"/>
    <mergeCell ref="A5:C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94"/>
  <sheetViews>
    <sheetView topLeftCell="A22" workbookViewId="0">
      <selection activeCell="H41" sqref="H41"/>
    </sheetView>
  </sheetViews>
  <sheetFormatPr defaultColWidth="14.42578125" defaultRowHeight="15"/>
  <cols>
    <col min="1" max="1" width="9.7109375" style="2" customWidth="1"/>
    <col min="2" max="2" width="28.140625" style="2" customWidth="1"/>
    <col min="3" max="3" width="21.85546875" style="2" customWidth="1"/>
    <col min="4" max="4" width="18.85546875" style="2" customWidth="1"/>
    <col min="5" max="5" width="20.7109375" style="2" customWidth="1"/>
    <col min="6" max="6" width="18.85546875" style="2" bestFit="1" customWidth="1"/>
    <col min="7" max="7" width="26.85546875" style="2" customWidth="1"/>
    <col min="8" max="8" width="32.85546875" style="2" customWidth="1"/>
    <col min="9" max="21" width="8" style="2" customWidth="1"/>
    <col min="22" max="16384" width="14.42578125" style="2"/>
  </cols>
  <sheetData>
    <row r="1" spans="1:8" ht="15" customHeight="1">
      <c r="A1" s="589" t="s">
        <v>135</v>
      </c>
      <c r="B1" s="590"/>
      <c r="C1" s="590"/>
      <c r="D1" s="590"/>
      <c r="E1" s="590"/>
      <c r="F1" s="593"/>
    </row>
    <row r="2" spans="1:8" ht="30" customHeight="1">
      <c r="A2" s="3" t="s">
        <v>0</v>
      </c>
      <c r="B2" s="10" t="s">
        <v>1</v>
      </c>
      <c r="C2" s="9" t="s">
        <v>2</v>
      </c>
      <c r="D2" s="9" t="s">
        <v>3</v>
      </c>
      <c r="E2" s="9" t="s">
        <v>4</v>
      </c>
      <c r="F2" s="4" t="s">
        <v>5</v>
      </c>
      <c r="G2" s="12" t="s">
        <v>128</v>
      </c>
      <c r="H2" s="12" t="s">
        <v>129</v>
      </c>
    </row>
    <row r="3" spans="1:8">
      <c r="A3" s="5" t="s">
        <v>6</v>
      </c>
      <c r="B3" s="6" t="s">
        <v>7</v>
      </c>
      <c r="C3" s="7">
        <v>41290438.920000002</v>
      </c>
      <c r="D3" s="7" t="s">
        <v>8</v>
      </c>
      <c r="E3" s="7" t="s">
        <v>8</v>
      </c>
      <c r="F3" s="7">
        <v>41290438.920000002</v>
      </c>
      <c r="G3" s="18">
        <f>F3/F$40*100</f>
        <v>1.1573670773923466</v>
      </c>
      <c r="H3" s="18">
        <f>F3/F$42*100</f>
        <v>0.36199752451084632</v>
      </c>
    </row>
    <row r="4" spans="1:8" ht="15" customHeight="1">
      <c r="A4" s="5" t="s">
        <v>9</v>
      </c>
      <c r="B4" s="6" t="s">
        <v>10</v>
      </c>
      <c r="C4" s="7">
        <v>77231530.909999996</v>
      </c>
      <c r="D4" s="7">
        <v>6500000</v>
      </c>
      <c r="E4" s="7" t="s">
        <v>8</v>
      </c>
      <c r="F4" s="7">
        <v>83731530.909999996</v>
      </c>
      <c r="G4" s="18">
        <f t="shared" ref="G4:G39" si="0">F4/F$40*100</f>
        <v>2.3469868509427223</v>
      </c>
      <c r="H4" s="18">
        <f t="shared" ref="H4:H42" si="1">F4/F$42*100</f>
        <v>0.73408294282485209</v>
      </c>
    </row>
    <row r="5" spans="1:8" ht="15" customHeight="1">
      <c r="A5" s="5" t="s">
        <v>11</v>
      </c>
      <c r="B5" s="6" t="s">
        <v>12</v>
      </c>
      <c r="C5" s="7">
        <v>50555649.25</v>
      </c>
      <c r="D5" s="7" t="s">
        <v>8</v>
      </c>
      <c r="E5" s="7" t="s">
        <v>8</v>
      </c>
      <c r="F5" s="7">
        <v>50555649.25</v>
      </c>
      <c r="G5" s="18">
        <f t="shared" si="0"/>
        <v>1.417070042086757</v>
      </c>
      <c r="H5" s="18">
        <f t="shared" si="1"/>
        <v>0.44322657635092594</v>
      </c>
    </row>
    <row r="6" spans="1:8" ht="15" customHeight="1">
      <c r="A6" s="5" t="s">
        <v>13</v>
      </c>
      <c r="B6" s="6" t="s">
        <v>14</v>
      </c>
      <c r="C6" s="7">
        <v>62883387.469999999</v>
      </c>
      <c r="D6" s="7" t="s">
        <v>8</v>
      </c>
      <c r="E6" s="7" t="s">
        <v>8</v>
      </c>
      <c r="F6" s="7">
        <v>62883387.469999999</v>
      </c>
      <c r="G6" s="18">
        <f t="shared" si="0"/>
        <v>1.7626153723793936</v>
      </c>
      <c r="H6" s="18">
        <f t="shared" si="1"/>
        <v>0.55130512516713082</v>
      </c>
    </row>
    <row r="7" spans="1:8">
      <c r="A7" s="5" t="s">
        <v>15</v>
      </c>
      <c r="B7" s="6" t="s">
        <v>16</v>
      </c>
      <c r="C7" s="7">
        <v>97174751.480000004</v>
      </c>
      <c r="D7" s="7" t="s">
        <v>8</v>
      </c>
      <c r="E7" s="7" t="s">
        <v>8</v>
      </c>
      <c r="F7" s="7">
        <v>97174751.480000004</v>
      </c>
      <c r="G7" s="18">
        <f t="shared" si="0"/>
        <v>2.7237990454555141</v>
      </c>
      <c r="H7" s="18">
        <f t="shared" si="1"/>
        <v>0.85194104012485761</v>
      </c>
    </row>
    <row r="8" spans="1:8">
      <c r="A8" s="5" t="s">
        <v>17</v>
      </c>
      <c r="B8" s="6" t="s">
        <v>18</v>
      </c>
      <c r="C8" s="7">
        <v>39252787.659999996</v>
      </c>
      <c r="D8" s="7" t="s">
        <v>8</v>
      </c>
      <c r="E8" s="7" t="s">
        <v>8</v>
      </c>
      <c r="F8" s="7">
        <v>39252787.659999996</v>
      </c>
      <c r="G8" s="18">
        <f t="shared" si="0"/>
        <v>1.1002519062966782</v>
      </c>
      <c r="H8" s="18">
        <f t="shared" si="1"/>
        <v>0.34413322635297122</v>
      </c>
    </row>
    <row r="9" spans="1:8">
      <c r="A9" s="5" t="s">
        <v>19</v>
      </c>
      <c r="B9" s="6" t="s">
        <v>20</v>
      </c>
      <c r="C9" s="7">
        <v>34683473.859999999</v>
      </c>
      <c r="D9" s="7" t="s">
        <v>8</v>
      </c>
      <c r="E9" s="7" t="s">
        <v>8</v>
      </c>
      <c r="F9" s="7">
        <v>34683473.859999999</v>
      </c>
      <c r="G9" s="18">
        <f t="shared" si="0"/>
        <v>0.9721744748932315</v>
      </c>
      <c r="H9" s="18">
        <f t="shared" si="1"/>
        <v>0.3040735823390624</v>
      </c>
    </row>
    <row r="10" spans="1:8">
      <c r="A10" s="5" t="s">
        <v>21</v>
      </c>
      <c r="B10" s="6" t="s">
        <v>22</v>
      </c>
      <c r="C10" s="7">
        <v>22068385.039999999</v>
      </c>
      <c r="D10" s="7" t="s">
        <v>8</v>
      </c>
      <c r="E10" s="7" t="s">
        <v>8</v>
      </c>
      <c r="F10" s="7">
        <v>22068385.039999999</v>
      </c>
      <c r="G10" s="18">
        <f t="shared" si="0"/>
        <v>0.61857473460138701</v>
      </c>
      <c r="H10" s="18">
        <f t="shared" si="1"/>
        <v>0.19347580126019628</v>
      </c>
    </row>
    <row r="11" spans="1:8" ht="15" customHeight="1">
      <c r="A11" s="5" t="s">
        <v>23</v>
      </c>
      <c r="B11" s="6" t="s">
        <v>24</v>
      </c>
      <c r="C11" s="7">
        <v>84995639.010000005</v>
      </c>
      <c r="D11" s="7">
        <v>30000000</v>
      </c>
      <c r="E11" s="7" t="s">
        <v>8</v>
      </c>
      <c r="F11" s="7">
        <v>114995639.01000001</v>
      </c>
      <c r="G11" s="18">
        <f t="shared" si="0"/>
        <v>3.2233168286666647</v>
      </c>
      <c r="H11" s="18">
        <f t="shared" si="1"/>
        <v>1.0081785938826466</v>
      </c>
    </row>
    <row r="12" spans="1:8">
      <c r="A12" s="5" t="s">
        <v>25</v>
      </c>
      <c r="B12" s="6" t="s">
        <v>26</v>
      </c>
      <c r="C12" s="7">
        <v>42318066.030000001</v>
      </c>
      <c r="D12" s="7" t="s">
        <v>8</v>
      </c>
      <c r="E12" s="7" t="s">
        <v>8</v>
      </c>
      <c r="F12" s="7">
        <v>42318066.030000001</v>
      </c>
      <c r="G12" s="18">
        <f t="shared" si="0"/>
        <v>1.1861713675878125</v>
      </c>
      <c r="H12" s="18">
        <f t="shared" si="1"/>
        <v>0.3710068370701286</v>
      </c>
    </row>
    <row r="13" spans="1:8">
      <c r="A13" s="5" t="s">
        <v>27</v>
      </c>
      <c r="B13" s="6" t="s">
        <v>28</v>
      </c>
      <c r="C13" s="7">
        <v>46383284.020000003</v>
      </c>
      <c r="D13" s="7" t="s">
        <v>8</v>
      </c>
      <c r="E13" s="7" t="s">
        <v>8</v>
      </c>
      <c r="F13" s="7">
        <v>46383284.020000003</v>
      </c>
      <c r="G13" s="18">
        <f t="shared" si="0"/>
        <v>1.3001190413619979</v>
      </c>
      <c r="H13" s="18">
        <f t="shared" si="1"/>
        <v>0.40664702127422908</v>
      </c>
    </row>
    <row r="14" spans="1:8">
      <c r="A14" s="5" t="s">
        <v>29</v>
      </c>
      <c r="B14" s="6" t="s">
        <v>30</v>
      </c>
      <c r="C14" s="7">
        <v>183641998.74000001</v>
      </c>
      <c r="D14" s="7" t="s">
        <v>8</v>
      </c>
      <c r="E14" s="7" t="s">
        <v>8</v>
      </c>
      <c r="F14" s="7">
        <v>183641998.74000001</v>
      </c>
      <c r="G14" s="18">
        <f t="shared" si="0"/>
        <v>5.1474677656006564</v>
      </c>
      <c r="H14" s="18">
        <f t="shared" si="1"/>
        <v>1.6100082895438486</v>
      </c>
    </row>
    <row r="15" spans="1:8">
      <c r="A15" s="5" t="s">
        <v>31</v>
      </c>
      <c r="B15" s="6" t="s">
        <v>32</v>
      </c>
      <c r="C15" s="7">
        <v>56877230.799999997</v>
      </c>
      <c r="D15" s="7" t="s">
        <v>8</v>
      </c>
      <c r="E15" s="7" t="s">
        <v>8</v>
      </c>
      <c r="F15" s="7">
        <v>56877230.799999997</v>
      </c>
      <c r="G15" s="18">
        <f t="shared" si="0"/>
        <v>1.59426337193235</v>
      </c>
      <c r="H15" s="18">
        <f t="shared" si="1"/>
        <v>0.49864853194038322</v>
      </c>
    </row>
    <row r="16" spans="1:8">
      <c r="A16" s="5" t="s">
        <v>33</v>
      </c>
      <c r="B16" s="6" t="s">
        <v>34</v>
      </c>
      <c r="C16" s="7">
        <v>67088934.020000003</v>
      </c>
      <c r="D16" s="7">
        <v>6500000</v>
      </c>
      <c r="E16" s="7" t="s">
        <v>8</v>
      </c>
      <c r="F16" s="7">
        <v>73588934.019999996</v>
      </c>
      <c r="G16" s="18">
        <f t="shared" si="0"/>
        <v>2.0626908243857831</v>
      </c>
      <c r="H16" s="18">
        <f t="shared" si="1"/>
        <v>0.6451617527787713</v>
      </c>
    </row>
    <row r="17" spans="1:8">
      <c r="A17" s="5" t="s">
        <v>35</v>
      </c>
      <c r="B17" s="6" t="s">
        <v>36</v>
      </c>
      <c r="C17" s="7">
        <v>37841651.380000003</v>
      </c>
      <c r="D17" s="7" t="s">
        <v>8</v>
      </c>
      <c r="E17" s="7" t="s">
        <v>8</v>
      </c>
      <c r="F17" s="7">
        <v>37841651.380000003</v>
      </c>
      <c r="G17" s="18">
        <f t="shared" si="0"/>
        <v>1.0606978905268236</v>
      </c>
      <c r="H17" s="18">
        <f t="shared" si="1"/>
        <v>0.33176164945844688</v>
      </c>
    </row>
    <row r="18" spans="1:8">
      <c r="A18" s="5" t="s">
        <v>37</v>
      </c>
      <c r="B18" s="6" t="s">
        <v>38</v>
      </c>
      <c r="C18" s="7">
        <v>60217190.979999997</v>
      </c>
      <c r="D18" s="7" t="s">
        <v>8</v>
      </c>
      <c r="E18" s="7" t="s">
        <v>8</v>
      </c>
      <c r="F18" s="7">
        <v>60217190.979999997</v>
      </c>
      <c r="G18" s="18">
        <f t="shared" si="0"/>
        <v>1.6878821382434306</v>
      </c>
      <c r="H18" s="18">
        <f t="shared" si="1"/>
        <v>0.52793030633535487</v>
      </c>
    </row>
    <row r="19" spans="1:8">
      <c r="A19" s="5" t="s">
        <v>39</v>
      </c>
      <c r="B19" s="6" t="s">
        <v>40</v>
      </c>
      <c r="C19" s="7">
        <v>32415951.199999999</v>
      </c>
      <c r="D19" s="7" t="s">
        <v>8</v>
      </c>
      <c r="E19" s="7" t="s">
        <v>8</v>
      </c>
      <c r="F19" s="7">
        <v>32415951.199999999</v>
      </c>
      <c r="G19" s="18">
        <f t="shared" si="0"/>
        <v>0.9086160303097337</v>
      </c>
      <c r="H19" s="18">
        <f t="shared" si="1"/>
        <v>0.28419397797635221</v>
      </c>
    </row>
    <row r="20" spans="1:8">
      <c r="A20" s="5" t="s">
        <v>41</v>
      </c>
      <c r="B20" s="6" t="s">
        <v>42</v>
      </c>
      <c r="C20" s="7">
        <v>222882926.46000001</v>
      </c>
      <c r="D20" s="7" t="s">
        <v>8</v>
      </c>
      <c r="E20" s="7" t="s">
        <v>8</v>
      </c>
      <c r="F20" s="7">
        <v>222882926.46000001</v>
      </c>
      <c r="G20" s="18">
        <f t="shared" si="0"/>
        <v>6.2473872389066747</v>
      </c>
      <c r="H20" s="18">
        <f t="shared" si="1"/>
        <v>1.9540375385831092</v>
      </c>
    </row>
    <row r="21" spans="1:8">
      <c r="A21" s="5" t="s">
        <v>43</v>
      </c>
      <c r="B21" s="6" t="s">
        <v>44</v>
      </c>
      <c r="C21" s="7">
        <v>58247338.909999996</v>
      </c>
      <c r="D21" s="7" t="s">
        <v>8</v>
      </c>
      <c r="E21" s="7" t="s">
        <v>8</v>
      </c>
      <c r="F21" s="7">
        <v>58247338.909999996</v>
      </c>
      <c r="G21" s="18">
        <f t="shared" si="0"/>
        <v>1.6326673719977061</v>
      </c>
      <c r="H21" s="18">
        <f t="shared" si="1"/>
        <v>0.51066041064899137</v>
      </c>
    </row>
    <row r="22" spans="1:8">
      <c r="A22" s="5" t="s">
        <v>45</v>
      </c>
      <c r="B22" s="6" t="s">
        <v>46</v>
      </c>
      <c r="C22" s="7">
        <v>68060334.709999993</v>
      </c>
      <c r="D22" s="7" t="s">
        <v>8</v>
      </c>
      <c r="E22" s="7" t="s">
        <v>8</v>
      </c>
      <c r="F22" s="7">
        <v>68060334.709999993</v>
      </c>
      <c r="G22" s="18">
        <f t="shared" si="0"/>
        <v>1.907724711337546</v>
      </c>
      <c r="H22" s="18">
        <f t="shared" si="1"/>
        <v>0.59669195404134556</v>
      </c>
    </row>
    <row r="23" spans="1:8">
      <c r="A23" s="5" t="s">
        <v>47</v>
      </c>
      <c r="B23" s="6" t="s">
        <v>48</v>
      </c>
      <c r="C23" s="7">
        <v>46101478.450000003</v>
      </c>
      <c r="D23" s="7" t="s">
        <v>8</v>
      </c>
      <c r="E23" s="7" t="s">
        <v>8</v>
      </c>
      <c r="F23" s="7">
        <v>46101478.450000003</v>
      </c>
      <c r="G23" s="18">
        <f t="shared" si="0"/>
        <v>1.2922200580265168</v>
      </c>
      <c r="H23" s="18">
        <f t="shared" si="1"/>
        <v>0.40417640285985434</v>
      </c>
    </row>
    <row r="24" spans="1:8">
      <c r="A24" s="5" t="s">
        <v>49</v>
      </c>
      <c r="B24" s="6" t="s">
        <v>50</v>
      </c>
      <c r="C24" s="7">
        <v>31947420.16</v>
      </c>
      <c r="D24" s="7" t="s">
        <v>8</v>
      </c>
      <c r="E24" s="7" t="s">
        <v>8</v>
      </c>
      <c r="F24" s="7">
        <v>31947420.16</v>
      </c>
      <c r="G24" s="18">
        <f t="shared" si="0"/>
        <v>0.89548314980238353</v>
      </c>
      <c r="H24" s="18">
        <f t="shared" si="1"/>
        <v>0.28008631816277879</v>
      </c>
    </row>
    <row r="25" spans="1:8">
      <c r="A25" s="5" t="s">
        <v>51</v>
      </c>
      <c r="B25" s="6" t="s">
        <v>52</v>
      </c>
      <c r="C25" s="7">
        <v>48975899.490000002</v>
      </c>
      <c r="D25" s="7" t="s">
        <v>8</v>
      </c>
      <c r="E25" s="7" t="s">
        <v>8</v>
      </c>
      <c r="F25" s="7">
        <v>48975899.490000002</v>
      </c>
      <c r="G25" s="18">
        <f t="shared" si="0"/>
        <v>1.3727898065028032</v>
      </c>
      <c r="H25" s="18">
        <f t="shared" si="1"/>
        <v>0.42937674773625345</v>
      </c>
    </row>
    <row r="26" spans="1:8">
      <c r="A26" s="5" t="s">
        <v>53</v>
      </c>
      <c r="B26" s="6" t="s">
        <v>54</v>
      </c>
      <c r="C26" s="7">
        <v>1254150731.0899999</v>
      </c>
      <c r="D26" s="7">
        <v>126500000</v>
      </c>
      <c r="E26" s="7" t="s">
        <v>8</v>
      </c>
      <c r="F26" s="7">
        <v>1380650731.0899999</v>
      </c>
      <c r="G26" s="18">
        <f t="shared" si="0"/>
        <v>38.699508732207967</v>
      </c>
      <c r="H26" s="18">
        <f t="shared" si="1"/>
        <v>12.104306951955989</v>
      </c>
    </row>
    <row r="27" spans="1:8" ht="15" customHeight="1">
      <c r="A27" s="5" t="s">
        <v>55</v>
      </c>
      <c r="B27" s="6" t="s">
        <v>56</v>
      </c>
      <c r="C27" s="7">
        <v>56021853.270000003</v>
      </c>
      <c r="D27" s="7" t="s">
        <v>8</v>
      </c>
      <c r="E27" s="7" t="s">
        <v>8</v>
      </c>
      <c r="F27" s="7">
        <v>56021853.270000003</v>
      </c>
      <c r="G27" s="18">
        <f t="shared" si="0"/>
        <v>1.570287221088295</v>
      </c>
      <c r="H27" s="18">
        <f t="shared" si="1"/>
        <v>0.49114934916390229</v>
      </c>
    </row>
    <row r="28" spans="1:8">
      <c r="A28" s="5" t="s">
        <v>57</v>
      </c>
      <c r="B28" s="6" t="s">
        <v>58</v>
      </c>
      <c r="C28" s="7">
        <v>38849530.399999999</v>
      </c>
      <c r="D28" s="7">
        <v>6500000</v>
      </c>
      <c r="E28" s="7" t="s">
        <v>8</v>
      </c>
      <c r="F28" s="7">
        <v>45349530.399999999</v>
      </c>
      <c r="G28" s="18">
        <f t="shared" si="0"/>
        <v>1.2711430256736871</v>
      </c>
      <c r="H28" s="18">
        <f t="shared" si="1"/>
        <v>0.39758399697169822</v>
      </c>
    </row>
    <row r="29" spans="1:8">
      <c r="A29" s="5" t="s">
        <v>59</v>
      </c>
      <c r="B29" s="6" t="s">
        <v>60</v>
      </c>
      <c r="C29" s="7">
        <v>98416368.769999996</v>
      </c>
      <c r="D29" s="7">
        <v>5000000</v>
      </c>
      <c r="E29" s="7" t="s">
        <v>8</v>
      </c>
      <c r="F29" s="7">
        <v>103416368.77</v>
      </c>
      <c r="G29" s="18">
        <f t="shared" si="0"/>
        <v>2.8987509846956123</v>
      </c>
      <c r="H29" s="18">
        <f t="shared" si="1"/>
        <v>0.90666194082300133</v>
      </c>
    </row>
    <row r="30" spans="1:8">
      <c r="A30" s="5" t="s">
        <v>61</v>
      </c>
      <c r="B30" s="6" t="s">
        <v>62</v>
      </c>
      <c r="C30" s="7">
        <v>49527401.219999999</v>
      </c>
      <c r="D30" s="7" t="s">
        <v>8</v>
      </c>
      <c r="E30" s="7" t="s">
        <v>8</v>
      </c>
      <c r="F30" s="7">
        <v>49527401.219999999</v>
      </c>
      <c r="G30" s="18">
        <f t="shared" si="0"/>
        <v>1.3882483475627228</v>
      </c>
      <c r="H30" s="18">
        <f t="shared" si="1"/>
        <v>0.43421182012214532</v>
      </c>
    </row>
    <row r="31" spans="1:8">
      <c r="A31" s="5" t="s">
        <v>63</v>
      </c>
      <c r="B31" s="6" t="s">
        <v>64</v>
      </c>
      <c r="C31" s="7">
        <v>58287856.789999999</v>
      </c>
      <c r="D31" s="7">
        <v>12245989</v>
      </c>
      <c r="E31" s="7" t="s">
        <v>8</v>
      </c>
      <c r="F31" s="7">
        <v>70533845.790000007</v>
      </c>
      <c r="G31" s="18">
        <f t="shared" si="0"/>
        <v>1.9770569917500596</v>
      </c>
      <c r="H31" s="18">
        <f t="shared" si="1"/>
        <v>0.61837748006699522</v>
      </c>
    </row>
    <row r="32" spans="1:8">
      <c r="A32" s="5" t="s">
        <v>65</v>
      </c>
      <c r="B32" s="6" t="s">
        <v>66</v>
      </c>
      <c r="C32" s="7">
        <v>71913437.739999995</v>
      </c>
      <c r="D32" s="7" t="s">
        <v>8</v>
      </c>
      <c r="E32" s="7" t="s">
        <v>8</v>
      </c>
      <c r="F32" s="7">
        <v>71913437.739999995</v>
      </c>
      <c r="G32" s="18">
        <f t="shared" si="0"/>
        <v>2.0157268229489742</v>
      </c>
      <c r="H32" s="18">
        <f t="shared" si="1"/>
        <v>0.63047250457624504</v>
      </c>
    </row>
    <row r="33" spans="1:8">
      <c r="A33" s="5" t="s">
        <v>67</v>
      </c>
      <c r="B33" s="6" t="s">
        <v>68</v>
      </c>
      <c r="C33" s="7">
        <v>29139067.379999999</v>
      </c>
      <c r="D33" s="7" t="s">
        <v>8</v>
      </c>
      <c r="E33" s="7" t="s">
        <v>8</v>
      </c>
      <c r="F33" s="7">
        <v>29139067.379999999</v>
      </c>
      <c r="G33" s="18">
        <f t="shared" si="0"/>
        <v>0.81676528837270246</v>
      </c>
      <c r="H33" s="18">
        <f t="shared" si="1"/>
        <v>0.25546520051656429</v>
      </c>
    </row>
    <row r="34" spans="1:8">
      <c r="A34" s="5" t="s">
        <v>69</v>
      </c>
      <c r="B34" s="6" t="s">
        <v>70</v>
      </c>
      <c r="C34" s="7">
        <v>48256593.969999999</v>
      </c>
      <c r="D34" s="7" t="s">
        <v>8</v>
      </c>
      <c r="E34" s="7" t="s">
        <v>8</v>
      </c>
      <c r="F34" s="7">
        <v>48256593.969999999</v>
      </c>
      <c r="G34" s="18">
        <f t="shared" si="0"/>
        <v>1.3526277411625063</v>
      </c>
      <c r="H34" s="18">
        <f t="shared" si="1"/>
        <v>0.42307052226571562</v>
      </c>
    </row>
    <row r="35" spans="1:8">
      <c r="A35" s="5" t="s">
        <v>71</v>
      </c>
      <c r="B35" s="6" t="s">
        <v>72</v>
      </c>
      <c r="C35" s="7">
        <v>39785679.950000003</v>
      </c>
      <c r="D35" s="7" t="s">
        <v>8</v>
      </c>
      <c r="E35" s="7" t="s">
        <v>8</v>
      </c>
      <c r="F35" s="7">
        <v>39785679.950000003</v>
      </c>
      <c r="G35" s="18">
        <f t="shared" si="0"/>
        <v>1.1151888265226217</v>
      </c>
      <c r="H35" s="18">
        <f t="shared" si="1"/>
        <v>0.34880514786450256</v>
      </c>
    </row>
    <row r="36" spans="1:8">
      <c r="A36" s="5" t="s">
        <v>73</v>
      </c>
      <c r="B36" s="6" t="s">
        <v>74</v>
      </c>
      <c r="C36" s="7">
        <v>21926982.52</v>
      </c>
      <c r="D36" s="7" t="s">
        <v>8</v>
      </c>
      <c r="E36" s="7" t="s">
        <v>8</v>
      </c>
      <c r="F36" s="7">
        <v>21926982.52</v>
      </c>
      <c r="G36" s="18">
        <f t="shared" si="0"/>
        <v>0.61461123540910689</v>
      </c>
      <c r="H36" s="18">
        <f t="shared" si="1"/>
        <v>0.19223611082486886</v>
      </c>
    </row>
    <row r="37" spans="1:8">
      <c r="A37" s="5" t="s">
        <v>75</v>
      </c>
      <c r="B37" s="6" t="s">
        <v>76</v>
      </c>
      <c r="C37" s="7">
        <v>28536278.899999999</v>
      </c>
      <c r="D37" s="7" t="s">
        <v>8</v>
      </c>
      <c r="E37" s="7" t="s">
        <v>8</v>
      </c>
      <c r="F37" s="7">
        <v>28536278.899999999</v>
      </c>
      <c r="G37" s="18">
        <f t="shared" si="0"/>
        <v>0.79986918458618028</v>
      </c>
      <c r="H37" s="18">
        <f t="shared" si="1"/>
        <v>0.25018049191885644</v>
      </c>
    </row>
    <row r="38" spans="1:8">
      <c r="A38" s="5" t="s">
        <v>77</v>
      </c>
      <c r="B38" s="6" t="s">
        <v>78</v>
      </c>
      <c r="C38" s="7">
        <v>33614368.270000003</v>
      </c>
      <c r="D38" s="7" t="s">
        <v>8</v>
      </c>
      <c r="E38" s="7" t="s">
        <v>8</v>
      </c>
      <c r="F38" s="7">
        <v>33614368.270000003</v>
      </c>
      <c r="G38" s="18">
        <f t="shared" si="0"/>
        <v>0.94220754684677821</v>
      </c>
      <c r="H38" s="18">
        <f t="shared" si="1"/>
        <v>0.29470062367978189</v>
      </c>
    </row>
    <row r="39" spans="1:8">
      <c r="A39" s="5" t="s">
        <v>79</v>
      </c>
      <c r="B39" s="6" t="s">
        <v>80</v>
      </c>
      <c r="C39" s="7">
        <v>32810348.600000001</v>
      </c>
      <c r="D39" s="7" t="s">
        <v>8</v>
      </c>
      <c r="E39" s="7" t="s">
        <v>8</v>
      </c>
      <c r="F39" s="7">
        <v>32810348.600000001</v>
      </c>
      <c r="G39" s="18">
        <f t="shared" si="0"/>
        <v>0.91967095193586457</v>
      </c>
      <c r="H39" s="18">
        <f t="shared" si="1"/>
        <v>0.28765170054380018</v>
      </c>
    </row>
    <row r="40" spans="1:8" s="23" customFormat="1" ht="15" customHeight="1">
      <c r="A40" s="21"/>
      <c r="B40" s="8" t="s">
        <v>131</v>
      </c>
      <c r="C40" s="22">
        <v>3374372247.8200002</v>
      </c>
      <c r="D40" s="22">
        <v>193245989</v>
      </c>
      <c r="E40" s="22"/>
      <c r="F40" s="22">
        <v>3567618236.8200002</v>
      </c>
      <c r="G40" s="20">
        <f>F40/F$40*100</f>
        <v>100</v>
      </c>
      <c r="H40" s="20">
        <f t="shared" si="1"/>
        <v>31.277675992517405</v>
      </c>
    </row>
    <row r="41" spans="1:8" s="23" customFormat="1">
      <c r="A41" s="21"/>
      <c r="B41" s="8" t="s">
        <v>132</v>
      </c>
      <c r="C41" s="22">
        <v>4613849622.1800003</v>
      </c>
      <c r="D41" s="22">
        <v>5000000</v>
      </c>
      <c r="E41" s="22">
        <v>3219808738</v>
      </c>
      <c r="F41" s="22">
        <v>7838658360.1800003</v>
      </c>
      <c r="G41" s="24" t="s">
        <v>8</v>
      </c>
      <c r="H41" s="20">
        <f t="shared" si="1"/>
        <v>68.722324007482598</v>
      </c>
    </row>
    <row r="42" spans="1:8" s="23" customFormat="1" ht="15" customHeight="1">
      <c r="A42" s="21"/>
      <c r="B42" s="8" t="s">
        <v>133</v>
      </c>
      <c r="C42" s="22">
        <v>7988221870</v>
      </c>
      <c r="D42" s="22">
        <v>198245989</v>
      </c>
      <c r="E42" s="22">
        <v>3219808738</v>
      </c>
      <c r="F42" s="22">
        <v>11406276597</v>
      </c>
      <c r="G42" s="24" t="s">
        <v>8</v>
      </c>
      <c r="H42" s="20">
        <f t="shared" si="1"/>
        <v>100</v>
      </c>
    </row>
    <row r="43" spans="1:8">
      <c r="A43" s="1"/>
      <c r="B43" s="1"/>
      <c r="C43" s="1"/>
      <c r="D43" s="1"/>
      <c r="E43" s="1"/>
      <c r="F43" s="1"/>
    </row>
    <row r="44" spans="1:8" ht="15" customHeight="1">
      <c r="A44" s="1"/>
      <c r="B44" s="1"/>
      <c r="C44" s="1"/>
      <c r="D44" s="1"/>
      <c r="E44" s="1"/>
    </row>
    <row r="45" spans="1:8">
      <c r="A45" s="1"/>
      <c r="B45" s="1"/>
      <c r="C45" s="1"/>
      <c r="D45" s="1"/>
      <c r="E45" s="1"/>
      <c r="F45" s="1"/>
    </row>
    <row r="46" spans="1:8">
      <c r="A46" s="1"/>
      <c r="B46" s="1"/>
      <c r="C46" s="1"/>
      <c r="D46" s="1"/>
      <c r="E46" s="1"/>
      <c r="F46" s="1"/>
    </row>
    <row r="47" spans="1:8">
      <c r="A47" s="1"/>
      <c r="B47" s="1"/>
      <c r="C47" s="1"/>
      <c r="D47" s="1"/>
      <c r="E47" s="1"/>
      <c r="F47" s="1"/>
    </row>
    <row r="48" spans="1:8">
      <c r="A48" s="1"/>
      <c r="B48" s="1"/>
      <c r="C48" s="1"/>
      <c r="D48" s="1"/>
      <c r="E48" s="1"/>
      <c r="F48" s="1"/>
    </row>
    <row r="49" spans="1:6">
      <c r="A49" s="1"/>
      <c r="B49" s="1"/>
      <c r="C49" s="1"/>
      <c r="D49" s="1"/>
      <c r="E49" s="1"/>
      <c r="F49" s="1"/>
    </row>
    <row r="50" spans="1:6">
      <c r="A50" s="1"/>
      <c r="B50" s="1"/>
      <c r="C50" s="1"/>
      <c r="D50" s="1"/>
      <c r="E50" s="1"/>
      <c r="F50" s="1"/>
    </row>
    <row r="51" spans="1:6">
      <c r="A51" s="1"/>
      <c r="B51" s="1"/>
      <c r="C51" s="1"/>
      <c r="D51" s="1"/>
      <c r="E51" s="1"/>
      <c r="F51" s="1"/>
    </row>
    <row r="52" spans="1:6">
      <c r="A52" s="1"/>
      <c r="B52" s="1"/>
      <c r="C52" s="1"/>
      <c r="D52" s="1"/>
      <c r="E52" s="1"/>
      <c r="F52" s="1"/>
    </row>
    <row r="53" spans="1:6">
      <c r="A53" s="1"/>
      <c r="B53" s="1"/>
      <c r="C53" s="1"/>
      <c r="D53" s="1"/>
      <c r="E53" s="1"/>
      <c r="F53" s="1"/>
    </row>
    <row r="54" spans="1:6">
      <c r="A54" s="1"/>
      <c r="B54" s="1"/>
      <c r="C54" s="1"/>
      <c r="D54" s="1"/>
      <c r="E54" s="1"/>
      <c r="F54" s="1"/>
    </row>
    <row r="55" spans="1:6">
      <c r="A55" s="1"/>
      <c r="B55" s="1"/>
      <c r="C55" s="1"/>
      <c r="D55" s="1"/>
      <c r="E55" s="1"/>
      <c r="F55" s="1"/>
    </row>
    <row r="56" spans="1:6">
      <c r="A56" s="1"/>
      <c r="B56" s="1"/>
      <c r="C56" s="1"/>
      <c r="D56" s="1"/>
      <c r="E56" s="1"/>
      <c r="F56" s="1"/>
    </row>
    <row r="57" spans="1:6">
      <c r="A57" s="1"/>
      <c r="B57" s="1"/>
      <c r="C57" s="1"/>
      <c r="D57" s="1"/>
      <c r="E57" s="1"/>
      <c r="F57" s="1"/>
    </row>
    <row r="58" spans="1:6">
      <c r="A58" s="1"/>
      <c r="B58" s="1"/>
      <c r="C58" s="1"/>
      <c r="D58" s="1"/>
      <c r="E58" s="1"/>
      <c r="F58" s="1"/>
    </row>
    <row r="59" spans="1:6">
      <c r="A59" s="1"/>
      <c r="B59" s="1"/>
      <c r="C59" s="1"/>
      <c r="D59" s="1"/>
      <c r="E59" s="1"/>
      <c r="F59" s="1"/>
    </row>
    <row r="60" spans="1:6">
      <c r="A60" s="1"/>
      <c r="B60" s="1"/>
      <c r="C60" s="1"/>
      <c r="D60" s="1"/>
      <c r="E60" s="1"/>
      <c r="F60" s="1"/>
    </row>
    <row r="61" spans="1:6">
      <c r="A61" s="1"/>
      <c r="B61" s="1"/>
      <c r="C61" s="1"/>
      <c r="D61" s="1"/>
      <c r="E61" s="1"/>
      <c r="F61" s="1"/>
    </row>
    <row r="62" spans="1:6">
      <c r="A62" s="1"/>
      <c r="B62" s="1"/>
      <c r="C62" s="1"/>
      <c r="D62" s="1"/>
      <c r="E62" s="1"/>
      <c r="F62" s="1"/>
    </row>
    <row r="63" spans="1:6">
      <c r="A63" s="1"/>
      <c r="B63" s="1"/>
      <c r="C63" s="1"/>
      <c r="D63" s="1"/>
      <c r="E63" s="1"/>
      <c r="F63" s="1"/>
    </row>
    <row r="64" spans="1:6">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row r="68" spans="1:6">
      <c r="A68" s="1"/>
      <c r="B68" s="1"/>
      <c r="C68" s="1"/>
      <c r="D68" s="1"/>
      <c r="E68" s="1"/>
      <c r="F68" s="1"/>
    </row>
    <row r="69" spans="1:6">
      <c r="A69" s="1"/>
      <c r="B69" s="1"/>
      <c r="C69" s="1"/>
      <c r="D69" s="1"/>
      <c r="E69" s="1"/>
      <c r="F69" s="1"/>
    </row>
    <row r="70" spans="1:6">
      <c r="A70" s="1"/>
      <c r="B70" s="1"/>
      <c r="C70" s="1"/>
      <c r="D70" s="1"/>
      <c r="E70" s="1"/>
      <c r="F70" s="1"/>
    </row>
    <row r="71" spans="1:6">
      <c r="A71" s="1"/>
      <c r="B71" s="1"/>
      <c r="C71" s="1"/>
      <c r="D71" s="1"/>
      <c r="E71" s="1"/>
      <c r="F71" s="1"/>
    </row>
    <row r="72" spans="1:6">
      <c r="A72" s="1"/>
      <c r="B72" s="1"/>
      <c r="C72" s="1"/>
      <c r="D72" s="1"/>
      <c r="E72" s="1"/>
      <c r="F72" s="1"/>
    </row>
    <row r="73" spans="1:6">
      <c r="A73" s="1"/>
      <c r="B73" s="1"/>
      <c r="C73" s="1"/>
      <c r="D73" s="1"/>
      <c r="E73" s="1"/>
      <c r="F73" s="1"/>
    </row>
    <row r="74" spans="1:6">
      <c r="A74" s="1"/>
      <c r="B74" s="1"/>
      <c r="C74" s="1"/>
      <c r="D74" s="1"/>
      <c r="E74" s="1"/>
      <c r="F74" s="1"/>
    </row>
    <row r="75" spans="1:6">
      <c r="A75" s="1"/>
      <c r="B75" s="1"/>
      <c r="C75" s="1"/>
      <c r="D75" s="1"/>
      <c r="E75" s="1"/>
      <c r="F75" s="1"/>
    </row>
    <row r="76" spans="1:6">
      <c r="A76" s="1"/>
      <c r="B76" s="1"/>
      <c r="C76" s="1"/>
      <c r="D76" s="1"/>
      <c r="E76" s="1"/>
      <c r="F76" s="1"/>
    </row>
    <row r="77" spans="1:6">
      <c r="A77" s="1"/>
      <c r="B77" s="1"/>
      <c r="C77" s="1"/>
      <c r="D77" s="1"/>
      <c r="E77" s="1"/>
      <c r="F77" s="1"/>
    </row>
    <row r="78" spans="1:6">
      <c r="A78" s="1"/>
      <c r="B78" s="1"/>
      <c r="C78" s="1"/>
      <c r="D78" s="1"/>
      <c r="E78" s="1"/>
      <c r="F78" s="1"/>
    </row>
    <row r="79" spans="1:6">
      <c r="A79" s="1"/>
      <c r="B79" s="1"/>
      <c r="C79" s="1"/>
      <c r="D79" s="1"/>
      <c r="E79" s="1"/>
      <c r="F79" s="1"/>
    </row>
    <row r="80" spans="1:6">
      <c r="A80" s="1"/>
      <c r="B80" s="1"/>
      <c r="C80" s="1"/>
      <c r="D80" s="1"/>
      <c r="E80" s="1"/>
      <c r="F80" s="1"/>
    </row>
    <row r="81" spans="1:6">
      <c r="A81" s="1"/>
      <c r="B81" s="1"/>
      <c r="C81" s="1"/>
      <c r="D81" s="1"/>
      <c r="E81" s="1"/>
      <c r="F81" s="1"/>
    </row>
    <row r="82" spans="1:6">
      <c r="A82" s="1"/>
      <c r="B82" s="1"/>
      <c r="C82" s="1"/>
      <c r="D82" s="1"/>
      <c r="E82" s="1"/>
      <c r="F82" s="1"/>
    </row>
    <row r="83" spans="1:6">
      <c r="A83" s="1"/>
      <c r="B83" s="1"/>
      <c r="C83" s="1"/>
      <c r="D83" s="1"/>
      <c r="E83" s="1"/>
      <c r="F83" s="1"/>
    </row>
    <row r="84" spans="1:6">
      <c r="A84" s="1"/>
      <c r="B84" s="1"/>
      <c r="C84" s="1"/>
      <c r="D84" s="1"/>
      <c r="E84" s="1"/>
      <c r="F84" s="1"/>
    </row>
    <row r="85" spans="1:6">
      <c r="A85" s="1"/>
      <c r="B85" s="1"/>
      <c r="C85" s="1"/>
      <c r="D85" s="1"/>
      <c r="E85" s="1"/>
      <c r="F85" s="1"/>
    </row>
    <row r="86" spans="1:6">
      <c r="A86" s="1"/>
      <c r="B86" s="1"/>
      <c r="C86" s="1"/>
      <c r="D86" s="1"/>
      <c r="E86" s="1"/>
      <c r="F86" s="1"/>
    </row>
    <row r="87" spans="1:6">
      <c r="A87" s="1"/>
      <c r="B87" s="1"/>
      <c r="C87" s="1"/>
      <c r="D87" s="1"/>
      <c r="E87" s="1"/>
      <c r="F87" s="1"/>
    </row>
    <row r="88" spans="1:6">
      <c r="A88" s="1"/>
      <c r="B88" s="1"/>
      <c r="C88" s="1"/>
      <c r="D88" s="1"/>
      <c r="E88" s="1"/>
      <c r="F88" s="1"/>
    </row>
    <row r="89" spans="1:6">
      <c r="A89" s="1"/>
      <c r="B89" s="1"/>
      <c r="C89" s="1"/>
      <c r="D89" s="1"/>
      <c r="E89" s="1"/>
      <c r="F89" s="1"/>
    </row>
    <row r="90" spans="1:6">
      <c r="A90" s="1"/>
      <c r="B90" s="1"/>
      <c r="C90" s="1"/>
      <c r="D90" s="1"/>
      <c r="E90" s="1"/>
      <c r="F90" s="1"/>
    </row>
    <row r="91" spans="1:6">
      <c r="A91" s="1"/>
      <c r="B91" s="1"/>
      <c r="C91" s="1"/>
      <c r="D91" s="1"/>
      <c r="E91" s="1"/>
      <c r="F91" s="1"/>
    </row>
    <row r="92" spans="1:6">
      <c r="A92" s="1"/>
      <c r="B92" s="1"/>
      <c r="C92" s="1"/>
      <c r="D92" s="1"/>
      <c r="E92" s="1"/>
      <c r="F92" s="1"/>
    </row>
    <row r="93" spans="1:6">
      <c r="A93" s="1"/>
      <c r="B93" s="1"/>
      <c r="C93" s="1"/>
      <c r="D93" s="1"/>
      <c r="E93" s="1"/>
      <c r="F93" s="1"/>
    </row>
    <row r="94" spans="1:6">
      <c r="A94" s="1"/>
      <c r="B94" s="1"/>
      <c r="C94" s="1"/>
      <c r="D94" s="1"/>
      <c r="E94" s="1"/>
      <c r="F94" s="1"/>
    </row>
    <row r="95" spans="1:6">
      <c r="A95" s="1"/>
      <c r="B95" s="1"/>
      <c r="C95" s="1"/>
      <c r="D95" s="1"/>
      <c r="E95" s="1"/>
      <c r="F95" s="1"/>
    </row>
    <row r="96" spans="1:6">
      <c r="A96" s="1"/>
      <c r="B96" s="1"/>
      <c r="C96" s="1"/>
      <c r="D96" s="1"/>
      <c r="E96" s="1"/>
      <c r="F96" s="1"/>
    </row>
    <row r="97" spans="1:6">
      <c r="A97" s="1"/>
      <c r="B97" s="1"/>
      <c r="C97" s="1"/>
      <c r="D97" s="1"/>
      <c r="E97" s="1"/>
      <c r="F97" s="1"/>
    </row>
    <row r="98" spans="1:6">
      <c r="A98" s="1"/>
      <c r="B98" s="1"/>
      <c r="C98" s="1"/>
      <c r="D98" s="1"/>
      <c r="E98" s="1"/>
      <c r="F98" s="1"/>
    </row>
    <row r="99" spans="1:6">
      <c r="A99" s="1"/>
      <c r="B99" s="1"/>
      <c r="C99" s="1"/>
      <c r="D99" s="1"/>
      <c r="E99" s="1"/>
      <c r="F99" s="1"/>
    </row>
    <row r="100" spans="1:6">
      <c r="A100" s="1"/>
      <c r="B100" s="1"/>
      <c r="C100" s="1"/>
      <c r="D100" s="1"/>
      <c r="E100" s="1"/>
      <c r="F100" s="1"/>
    </row>
    <row r="101" spans="1:6">
      <c r="A101" s="1"/>
      <c r="B101" s="1"/>
      <c r="C101" s="1"/>
      <c r="D101" s="1"/>
      <c r="E101" s="1"/>
      <c r="F101" s="1"/>
    </row>
    <row r="102" spans="1:6">
      <c r="A102" s="1"/>
      <c r="B102" s="1"/>
      <c r="C102" s="1"/>
      <c r="D102" s="1"/>
      <c r="E102" s="1"/>
      <c r="F102" s="1"/>
    </row>
    <row r="103" spans="1:6">
      <c r="A103" s="1"/>
      <c r="B103" s="1"/>
      <c r="C103" s="1"/>
      <c r="D103" s="1"/>
      <c r="E103" s="1"/>
      <c r="F103" s="1"/>
    </row>
    <row r="104" spans="1:6">
      <c r="A104" s="1"/>
      <c r="B104" s="1"/>
      <c r="C104" s="1"/>
      <c r="D104" s="1"/>
      <c r="E104" s="1"/>
      <c r="F104" s="1"/>
    </row>
    <row r="105" spans="1:6">
      <c r="A105" s="1"/>
      <c r="B105" s="1"/>
      <c r="C105" s="1"/>
      <c r="D105" s="1"/>
      <c r="E105" s="1"/>
      <c r="F105" s="1"/>
    </row>
    <row r="106" spans="1:6">
      <c r="A106" s="1"/>
      <c r="B106" s="1"/>
      <c r="C106" s="1"/>
      <c r="D106" s="1"/>
      <c r="E106" s="1"/>
      <c r="F106" s="1"/>
    </row>
    <row r="107" spans="1:6">
      <c r="A107" s="1"/>
      <c r="B107" s="1"/>
      <c r="C107" s="1"/>
      <c r="D107" s="1"/>
      <c r="E107" s="1"/>
      <c r="F107" s="1"/>
    </row>
    <row r="108" spans="1:6">
      <c r="A108" s="1"/>
      <c r="B108" s="1"/>
      <c r="C108" s="1"/>
      <c r="D108" s="1"/>
      <c r="E108" s="1"/>
      <c r="F108" s="1"/>
    </row>
    <row r="109" spans="1:6">
      <c r="A109" s="1"/>
      <c r="B109" s="1"/>
      <c r="C109" s="1"/>
      <c r="D109" s="1"/>
      <c r="E109" s="1"/>
      <c r="F109" s="1"/>
    </row>
    <row r="110" spans="1:6">
      <c r="A110" s="1"/>
      <c r="B110" s="1"/>
      <c r="C110" s="1"/>
      <c r="D110" s="1"/>
      <c r="E110" s="1"/>
      <c r="F110" s="1"/>
    </row>
    <row r="111" spans="1:6">
      <c r="A111" s="1"/>
      <c r="B111" s="1"/>
      <c r="C111" s="1"/>
      <c r="D111" s="1"/>
      <c r="E111" s="1"/>
      <c r="F111" s="1"/>
    </row>
    <row r="112" spans="1:6">
      <c r="A112" s="1"/>
      <c r="B112" s="1"/>
      <c r="C112" s="1"/>
      <c r="D112" s="1"/>
      <c r="E112" s="1"/>
      <c r="F112" s="1"/>
    </row>
    <row r="113" spans="1:6">
      <c r="A113" s="1"/>
      <c r="B113" s="1"/>
      <c r="C113" s="1"/>
      <c r="D113" s="1"/>
      <c r="E113" s="1"/>
      <c r="F113" s="1"/>
    </row>
    <row r="114" spans="1:6">
      <c r="A114" s="1"/>
      <c r="B114" s="1"/>
      <c r="C114" s="1"/>
      <c r="D114" s="1"/>
      <c r="E114" s="1"/>
      <c r="F114" s="1"/>
    </row>
    <row r="115" spans="1:6">
      <c r="A115" s="1"/>
      <c r="B115" s="1"/>
      <c r="C115" s="1"/>
      <c r="D115" s="1"/>
      <c r="E115" s="1"/>
      <c r="F115" s="1"/>
    </row>
    <row r="116" spans="1:6">
      <c r="A116" s="1"/>
      <c r="B116" s="1"/>
      <c r="C116" s="1"/>
      <c r="D116" s="1"/>
      <c r="E116" s="1"/>
      <c r="F116" s="1"/>
    </row>
    <row r="117" spans="1:6">
      <c r="A117" s="1"/>
      <c r="B117" s="1"/>
      <c r="C117" s="1"/>
      <c r="D117" s="1"/>
      <c r="E117" s="1"/>
      <c r="F117" s="1"/>
    </row>
    <row r="118" spans="1:6">
      <c r="A118" s="1"/>
      <c r="B118" s="1"/>
      <c r="C118" s="1"/>
      <c r="D118" s="1"/>
      <c r="E118" s="1"/>
      <c r="F118" s="1"/>
    </row>
    <row r="119" spans="1:6">
      <c r="A119" s="1"/>
      <c r="B119" s="1"/>
      <c r="C119" s="1"/>
      <c r="D119" s="1"/>
      <c r="E119" s="1"/>
      <c r="F119" s="1"/>
    </row>
    <row r="120" spans="1:6">
      <c r="A120" s="1"/>
      <c r="B120" s="1"/>
      <c r="C120" s="1"/>
      <c r="D120" s="1"/>
      <c r="E120" s="1"/>
      <c r="F120" s="1"/>
    </row>
    <row r="121" spans="1:6">
      <c r="A121" s="1"/>
      <c r="B121" s="1"/>
      <c r="C121" s="1"/>
      <c r="D121" s="1"/>
      <c r="E121" s="1"/>
      <c r="F121" s="1"/>
    </row>
    <row r="122" spans="1:6">
      <c r="A122" s="1"/>
      <c r="B122" s="1"/>
      <c r="C122" s="1"/>
      <c r="D122" s="1"/>
      <c r="E122" s="1"/>
      <c r="F122" s="1"/>
    </row>
    <row r="123" spans="1:6">
      <c r="A123" s="1"/>
      <c r="B123" s="1"/>
      <c r="C123" s="1"/>
      <c r="D123" s="1"/>
      <c r="E123" s="1"/>
      <c r="F123" s="1"/>
    </row>
    <row r="124" spans="1:6">
      <c r="A124" s="1"/>
      <c r="B124" s="1"/>
      <c r="C124" s="1"/>
      <c r="D124" s="1"/>
      <c r="E124" s="1"/>
      <c r="F124" s="1"/>
    </row>
    <row r="125" spans="1:6">
      <c r="A125" s="1"/>
      <c r="B125" s="1"/>
      <c r="C125" s="1"/>
      <c r="D125" s="1"/>
      <c r="E125" s="1"/>
      <c r="F125" s="1"/>
    </row>
    <row r="126" spans="1:6">
      <c r="A126" s="1"/>
      <c r="B126" s="1"/>
      <c r="C126" s="1"/>
      <c r="D126" s="1"/>
      <c r="E126" s="1"/>
      <c r="F126" s="1"/>
    </row>
    <row r="127" spans="1:6">
      <c r="A127" s="1"/>
      <c r="B127" s="1"/>
      <c r="C127" s="1"/>
      <c r="D127" s="1"/>
      <c r="E127" s="1"/>
      <c r="F127" s="1"/>
    </row>
    <row r="128" spans="1:6">
      <c r="A128" s="1"/>
      <c r="B128" s="1"/>
      <c r="C128" s="1"/>
      <c r="D128" s="1"/>
      <c r="E128" s="1"/>
      <c r="F128" s="1"/>
    </row>
    <row r="129" spans="1:6">
      <c r="A129" s="1"/>
      <c r="B129" s="1"/>
      <c r="C129" s="1"/>
      <c r="D129" s="1"/>
      <c r="E129" s="1"/>
      <c r="F129" s="1"/>
    </row>
    <row r="130" spans="1:6">
      <c r="A130" s="1"/>
      <c r="B130" s="1"/>
      <c r="C130" s="1"/>
      <c r="D130" s="1"/>
      <c r="E130" s="1"/>
      <c r="F130" s="1"/>
    </row>
    <row r="131" spans="1:6">
      <c r="A131" s="1"/>
      <c r="B131" s="1"/>
      <c r="C131" s="1"/>
      <c r="D131" s="1"/>
      <c r="E131" s="1"/>
      <c r="F131" s="1"/>
    </row>
    <row r="132" spans="1:6">
      <c r="A132" s="1"/>
      <c r="B132" s="1"/>
      <c r="C132" s="1"/>
      <c r="D132" s="1"/>
      <c r="E132" s="1"/>
      <c r="F132" s="1"/>
    </row>
    <row r="133" spans="1:6">
      <c r="A133" s="1"/>
      <c r="B133" s="1"/>
      <c r="C133" s="1"/>
      <c r="D133" s="1"/>
      <c r="E133" s="1"/>
      <c r="F133" s="1"/>
    </row>
    <row r="134" spans="1:6">
      <c r="A134" s="1"/>
      <c r="B134" s="1"/>
      <c r="C134" s="1"/>
      <c r="D134" s="1"/>
      <c r="E134" s="1"/>
      <c r="F134" s="1"/>
    </row>
    <row r="135" spans="1:6">
      <c r="A135" s="1"/>
      <c r="B135" s="1"/>
      <c r="C135" s="1"/>
      <c r="D135" s="1"/>
      <c r="E135" s="1"/>
      <c r="F135" s="1"/>
    </row>
    <row r="136" spans="1:6">
      <c r="A136" s="1"/>
      <c r="B136" s="1"/>
      <c r="C136" s="1"/>
      <c r="D136" s="1"/>
      <c r="E136" s="1"/>
      <c r="F136" s="1"/>
    </row>
    <row r="137" spans="1:6">
      <c r="A137" s="1"/>
      <c r="B137" s="1"/>
      <c r="C137" s="1"/>
      <c r="D137" s="1"/>
      <c r="E137" s="1"/>
      <c r="F137" s="1"/>
    </row>
    <row r="138" spans="1:6">
      <c r="A138" s="1"/>
      <c r="B138" s="1"/>
      <c r="C138" s="1"/>
      <c r="D138" s="1"/>
      <c r="E138" s="1"/>
      <c r="F138" s="1"/>
    </row>
    <row r="139" spans="1:6">
      <c r="A139" s="1"/>
      <c r="B139" s="1"/>
      <c r="C139" s="1"/>
      <c r="D139" s="1"/>
      <c r="E139" s="1"/>
      <c r="F139" s="1"/>
    </row>
    <row r="140" spans="1:6">
      <c r="A140" s="1"/>
      <c r="B140" s="1"/>
      <c r="C140" s="1"/>
      <c r="D140" s="1"/>
      <c r="E140" s="1"/>
      <c r="F140" s="1"/>
    </row>
    <row r="141" spans="1:6">
      <c r="A141" s="1"/>
      <c r="B141" s="1"/>
      <c r="C141" s="1"/>
      <c r="D141" s="1"/>
      <c r="E141" s="1"/>
      <c r="F141" s="1"/>
    </row>
    <row r="142" spans="1:6">
      <c r="A142" s="1"/>
      <c r="B142" s="1"/>
      <c r="C142" s="1"/>
      <c r="D142" s="1"/>
      <c r="E142" s="1"/>
      <c r="F142" s="1"/>
    </row>
    <row r="143" spans="1:6">
      <c r="A143" s="1"/>
      <c r="B143" s="1"/>
      <c r="C143" s="1"/>
      <c r="D143" s="1"/>
      <c r="E143" s="1"/>
      <c r="F143" s="1"/>
    </row>
    <row r="144" spans="1:6">
      <c r="A144" s="1"/>
      <c r="B144" s="1"/>
      <c r="C144" s="1"/>
      <c r="D144" s="1"/>
      <c r="E144" s="1"/>
      <c r="F144" s="1"/>
    </row>
    <row r="145" spans="1:6">
      <c r="A145" s="1"/>
      <c r="B145" s="1"/>
      <c r="C145" s="1"/>
      <c r="D145" s="1"/>
      <c r="E145" s="1"/>
      <c r="F145" s="1"/>
    </row>
    <row r="146" spans="1:6">
      <c r="A146" s="1"/>
      <c r="B146" s="1"/>
      <c r="C146" s="1"/>
      <c r="D146" s="1"/>
      <c r="E146" s="1"/>
      <c r="F146" s="1"/>
    </row>
    <row r="147" spans="1:6">
      <c r="A147" s="1"/>
      <c r="B147" s="1"/>
      <c r="C147" s="1"/>
      <c r="D147" s="1"/>
      <c r="E147" s="1"/>
      <c r="F147" s="1"/>
    </row>
    <row r="148" spans="1:6">
      <c r="A148" s="1"/>
      <c r="B148" s="1"/>
      <c r="C148" s="1"/>
      <c r="D148" s="1"/>
      <c r="E148" s="1"/>
      <c r="F148" s="1"/>
    </row>
    <row r="149" spans="1:6">
      <c r="A149" s="1"/>
      <c r="B149" s="1"/>
      <c r="C149" s="1"/>
      <c r="D149" s="1"/>
      <c r="E149" s="1"/>
      <c r="F149" s="1"/>
    </row>
    <row r="150" spans="1:6">
      <c r="A150" s="1"/>
      <c r="B150" s="1"/>
      <c r="C150" s="1"/>
      <c r="D150" s="1"/>
      <c r="E150" s="1"/>
      <c r="F150" s="1"/>
    </row>
    <row r="151" spans="1:6">
      <c r="A151" s="1"/>
      <c r="B151" s="1"/>
      <c r="C151" s="1"/>
      <c r="D151" s="1"/>
      <c r="E151" s="1"/>
      <c r="F151" s="1"/>
    </row>
    <row r="152" spans="1:6">
      <c r="A152" s="1"/>
      <c r="B152" s="1"/>
      <c r="C152" s="1"/>
      <c r="D152" s="1"/>
      <c r="E152" s="1"/>
      <c r="F152" s="1"/>
    </row>
    <row r="153" spans="1:6">
      <c r="A153" s="1"/>
      <c r="B153" s="1"/>
      <c r="C153" s="1"/>
      <c r="D153" s="1"/>
      <c r="E153" s="1"/>
      <c r="F153" s="1"/>
    </row>
    <row r="154" spans="1:6">
      <c r="A154" s="1"/>
      <c r="B154" s="1"/>
      <c r="C154" s="1"/>
      <c r="D154" s="1"/>
      <c r="E154" s="1"/>
      <c r="F154" s="1"/>
    </row>
    <row r="155" spans="1:6">
      <c r="A155" s="1"/>
      <c r="B155" s="1"/>
      <c r="C155" s="1"/>
      <c r="D155" s="1"/>
      <c r="E155" s="1"/>
      <c r="F155" s="1"/>
    </row>
    <row r="156" spans="1:6">
      <c r="A156" s="1"/>
      <c r="B156" s="1"/>
      <c r="C156" s="1"/>
      <c r="D156" s="1"/>
      <c r="E156" s="1"/>
      <c r="F156" s="1"/>
    </row>
    <row r="157" spans="1:6">
      <c r="A157" s="1"/>
      <c r="B157" s="1"/>
      <c r="C157" s="1"/>
      <c r="D157" s="1"/>
      <c r="E157" s="1"/>
      <c r="F157" s="1"/>
    </row>
    <row r="158" spans="1:6">
      <c r="A158" s="1"/>
      <c r="B158" s="1"/>
      <c r="C158" s="1"/>
      <c r="D158" s="1"/>
      <c r="E158" s="1"/>
      <c r="F158" s="1"/>
    </row>
    <row r="159" spans="1:6">
      <c r="A159" s="1"/>
      <c r="B159" s="1"/>
      <c r="C159" s="1"/>
      <c r="D159" s="1"/>
      <c r="E159" s="1"/>
      <c r="F159" s="1"/>
    </row>
    <row r="160" spans="1:6">
      <c r="A160" s="1"/>
      <c r="B160" s="1"/>
      <c r="C160" s="1"/>
      <c r="D160" s="1"/>
      <c r="E160" s="1"/>
      <c r="F160" s="1"/>
    </row>
    <row r="161" spans="1:6">
      <c r="A161" s="1"/>
      <c r="B161" s="1"/>
      <c r="C161" s="1"/>
      <c r="D161" s="1"/>
      <c r="E161" s="1"/>
      <c r="F161" s="1"/>
    </row>
    <row r="162" spans="1:6">
      <c r="A162" s="1"/>
      <c r="B162" s="1"/>
      <c r="C162" s="1"/>
      <c r="D162" s="1"/>
      <c r="E162" s="1"/>
      <c r="F162" s="1"/>
    </row>
    <row r="163" spans="1:6">
      <c r="A163" s="1"/>
      <c r="B163" s="1"/>
      <c r="C163" s="1"/>
      <c r="D163" s="1"/>
      <c r="E163" s="1"/>
      <c r="F163" s="1"/>
    </row>
    <row r="164" spans="1:6">
      <c r="A164" s="1"/>
      <c r="B164" s="1"/>
      <c r="C164" s="1"/>
      <c r="D164" s="1"/>
      <c r="E164" s="1"/>
      <c r="F164" s="1"/>
    </row>
    <row r="165" spans="1:6">
      <c r="A165" s="1"/>
      <c r="B165" s="1"/>
      <c r="C165" s="1"/>
      <c r="D165" s="1"/>
      <c r="E165" s="1"/>
      <c r="F165" s="1"/>
    </row>
    <row r="166" spans="1:6">
      <c r="A166" s="1"/>
      <c r="B166" s="1"/>
      <c r="C166" s="1"/>
      <c r="D166" s="1"/>
      <c r="E166" s="1"/>
      <c r="F166" s="1"/>
    </row>
    <row r="167" spans="1:6">
      <c r="A167" s="1"/>
      <c r="B167" s="1"/>
      <c r="C167" s="1"/>
      <c r="D167" s="1"/>
      <c r="E167" s="1"/>
      <c r="F167" s="1"/>
    </row>
    <row r="168" spans="1:6">
      <c r="A168" s="1"/>
      <c r="B168" s="1"/>
      <c r="C168" s="1"/>
      <c r="D168" s="1"/>
      <c r="E168" s="1"/>
      <c r="F168" s="1"/>
    </row>
    <row r="169" spans="1:6">
      <c r="A169" s="1"/>
      <c r="B169" s="1"/>
      <c r="C169" s="1"/>
      <c r="D169" s="1"/>
      <c r="E169" s="1"/>
      <c r="F169" s="1"/>
    </row>
    <row r="170" spans="1:6">
      <c r="A170" s="1"/>
      <c r="B170" s="1"/>
      <c r="C170" s="1"/>
      <c r="D170" s="1"/>
      <c r="E170" s="1"/>
      <c r="F170" s="1"/>
    </row>
    <row r="171" spans="1:6">
      <c r="A171" s="1"/>
      <c r="B171" s="1"/>
      <c r="C171" s="1"/>
      <c r="D171" s="1"/>
      <c r="E171" s="1"/>
      <c r="F171" s="1"/>
    </row>
    <row r="172" spans="1:6">
      <c r="A172" s="1"/>
      <c r="B172" s="1"/>
      <c r="C172" s="1"/>
      <c r="D172" s="1"/>
      <c r="E172" s="1"/>
      <c r="F172" s="1"/>
    </row>
    <row r="173" spans="1:6">
      <c r="A173" s="1"/>
      <c r="B173" s="1"/>
      <c r="C173" s="1"/>
      <c r="D173" s="1"/>
      <c r="E173" s="1"/>
      <c r="F173" s="1"/>
    </row>
    <row r="174" spans="1:6">
      <c r="A174" s="1"/>
      <c r="B174" s="1"/>
      <c r="C174" s="1"/>
      <c r="D174" s="1"/>
      <c r="E174" s="1"/>
      <c r="F174" s="1"/>
    </row>
    <row r="175" spans="1:6">
      <c r="A175" s="1"/>
      <c r="B175" s="1"/>
      <c r="C175" s="1"/>
      <c r="D175" s="1"/>
      <c r="E175" s="1"/>
      <c r="F175" s="1"/>
    </row>
    <row r="176" spans="1:6">
      <c r="A176" s="1"/>
      <c r="B176" s="1"/>
      <c r="C176" s="1"/>
      <c r="D176" s="1"/>
      <c r="E176" s="1"/>
      <c r="F176" s="1"/>
    </row>
    <row r="177" spans="1:6">
      <c r="A177" s="1"/>
      <c r="B177" s="1"/>
      <c r="C177" s="1"/>
      <c r="D177" s="1"/>
      <c r="E177" s="1"/>
      <c r="F177" s="1"/>
    </row>
    <row r="178" spans="1:6">
      <c r="A178" s="1"/>
      <c r="B178" s="1"/>
      <c r="C178" s="1"/>
      <c r="D178" s="1"/>
      <c r="E178" s="1"/>
      <c r="F178" s="1"/>
    </row>
    <row r="179" spans="1:6">
      <c r="A179" s="1"/>
      <c r="B179" s="1"/>
      <c r="C179" s="1"/>
      <c r="D179" s="1"/>
      <c r="E179" s="1"/>
      <c r="F179" s="1"/>
    </row>
    <row r="180" spans="1:6">
      <c r="A180" s="1"/>
      <c r="B180" s="1"/>
      <c r="C180" s="1"/>
      <c r="D180" s="1"/>
      <c r="E180" s="1"/>
      <c r="F180" s="1"/>
    </row>
    <row r="181" spans="1:6">
      <c r="A181" s="1"/>
      <c r="B181" s="1"/>
      <c r="C181" s="1"/>
      <c r="D181" s="1"/>
      <c r="E181" s="1"/>
      <c r="F181" s="1"/>
    </row>
    <row r="182" spans="1:6">
      <c r="A182" s="1"/>
      <c r="B182" s="1"/>
      <c r="C182" s="1"/>
      <c r="D182" s="1"/>
      <c r="E182" s="1"/>
      <c r="F182" s="1"/>
    </row>
    <row r="183" spans="1:6">
      <c r="A183" s="1"/>
      <c r="B183" s="1"/>
      <c r="C183" s="1"/>
      <c r="D183" s="1"/>
      <c r="E183" s="1"/>
      <c r="F183" s="1"/>
    </row>
    <row r="184" spans="1:6">
      <c r="A184" s="1"/>
      <c r="B184" s="1"/>
      <c r="C184" s="1"/>
      <c r="D184" s="1"/>
      <c r="E184" s="1"/>
      <c r="F184" s="1"/>
    </row>
    <row r="185" spans="1:6">
      <c r="A185" s="1"/>
      <c r="B185" s="1"/>
      <c r="C185" s="1"/>
      <c r="D185" s="1"/>
      <c r="E185" s="1"/>
      <c r="F185" s="1"/>
    </row>
    <row r="186" spans="1:6">
      <c r="A186" s="1"/>
      <c r="B186" s="1"/>
      <c r="C186" s="1"/>
      <c r="D186" s="1"/>
      <c r="E186" s="1"/>
      <c r="F186" s="1"/>
    </row>
    <row r="187" spans="1:6">
      <c r="A187" s="1"/>
      <c r="B187" s="1"/>
      <c r="C187" s="1"/>
      <c r="D187" s="1"/>
      <c r="E187" s="1"/>
      <c r="F187" s="1"/>
    </row>
    <row r="188" spans="1:6">
      <c r="A188" s="1"/>
      <c r="B188" s="1"/>
      <c r="C188" s="1"/>
      <c r="D188" s="1"/>
      <c r="E188" s="1"/>
      <c r="F188" s="1"/>
    </row>
    <row r="189" spans="1:6">
      <c r="A189" s="1"/>
      <c r="B189" s="1"/>
      <c r="C189" s="1"/>
      <c r="D189" s="1"/>
      <c r="E189" s="1"/>
      <c r="F189" s="1"/>
    </row>
    <row r="190" spans="1:6">
      <c r="A190" s="1"/>
      <c r="B190" s="1"/>
      <c r="C190" s="1"/>
      <c r="D190" s="1"/>
      <c r="E190" s="1"/>
      <c r="F190" s="1"/>
    </row>
    <row r="191" spans="1:6">
      <c r="A191" s="1"/>
      <c r="B191" s="1"/>
      <c r="C191" s="1"/>
      <c r="D191" s="1"/>
      <c r="E191" s="1"/>
      <c r="F191" s="1"/>
    </row>
    <row r="192" spans="1:6">
      <c r="A192" s="1"/>
      <c r="B192" s="1"/>
      <c r="C192" s="1"/>
      <c r="D192" s="1"/>
      <c r="E192" s="1"/>
      <c r="F192" s="1"/>
    </row>
    <row r="193" spans="1:6">
      <c r="A193" s="1"/>
      <c r="B193" s="1"/>
      <c r="C193" s="1"/>
      <c r="D193" s="1"/>
      <c r="E193" s="1"/>
      <c r="F193" s="1"/>
    </row>
    <row r="194" spans="1:6">
      <c r="A194" s="1"/>
      <c r="B194" s="1"/>
      <c r="C194" s="1"/>
      <c r="D194" s="1"/>
      <c r="E194" s="1"/>
      <c r="F194" s="1"/>
    </row>
    <row r="195" spans="1:6">
      <c r="A195" s="1"/>
      <c r="B195" s="1"/>
      <c r="C195" s="1"/>
      <c r="D195" s="1"/>
      <c r="E195" s="1"/>
      <c r="F195" s="1"/>
    </row>
    <row r="196" spans="1:6">
      <c r="A196" s="1"/>
      <c r="B196" s="1"/>
      <c r="C196" s="1"/>
      <c r="D196" s="1"/>
      <c r="E196" s="1"/>
      <c r="F196" s="1"/>
    </row>
    <row r="197" spans="1:6">
      <c r="A197" s="1"/>
      <c r="B197" s="1"/>
      <c r="C197" s="1"/>
      <c r="D197" s="1"/>
      <c r="E197" s="1"/>
      <c r="F197" s="1"/>
    </row>
    <row r="198" spans="1:6">
      <c r="A198" s="1"/>
      <c r="B198" s="1"/>
      <c r="C198" s="1"/>
      <c r="D198" s="1"/>
      <c r="E198" s="1"/>
      <c r="F198" s="1"/>
    </row>
    <row r="199" spans="1:6">
      <c r="A199" s="1"/>
      <c r="B199" s="1"/>
      <c r="C199" s="1"/>
      <c r="D199" s="1"/>
      <c r="E199" s="1"/>
      <c r="F199" s="1"/>
    </row>
    <row r="200" spans="1:6">
      <c r="A200" s="1"/>
      <c r="B200" s="1"/>
      <c r="C200" s="1"/>
      <c r="D200" s="1"/>
      <c r="E200" s="1"/>
      <c r="F200" s="1"/>
    </row>
    <row r="201" spans="1:6">
      <c r="A201" s="1"/>
      <c r="B201" s="1"/>
      <c r="C201" s="1"/>
      <c r="D201" s="1"/>
      <c r="E201" s="1"/>
      <c r="F201" s="1"/>
    </row>
    <row r="202" spans="1:6">
      <c r="A202" s="1"/>
      <c r="B202" s="1"/>
      <c r="C202" s="1"/>
      <c r="D202" s="1"/>
      <c r="E202" s="1"/>
      <c r="F202" s="1"/>
    </row>
    <row r="203" spans="1:6">
      <c r="A203" s="1"/>
      <c r="B203" s="1"/>
      <c r="C203" s="1"/>
      <c r="D203" s="1"/>
      <c r="E203" s="1"/>
      <c r="F203" s="1"/>
    </row>
    <row r="204" spans="1:6">
      <c r="A204" s="1"/>
      <c r="B204" s="1"/>
      <c r="C204" s="1"/>
      <c r="D204" s="1"/>
      <c r="E204" s="1"/>
      <c r="F204" s="1"/>
    </row>
    <row r="205" spans="1:6">
      <c r="A205" s="1"/>
      <c r="B205" s="1"/>
      <c r="C205" s="1"/>
      <c r="D205" s="1"/>
      <c r="E205" s="1"/>
      <c r="F205" s="1"/>
    </row>
    <row r="206" spans="1:6">
      <c r="A206" s="1"/>
      <c r="B206" s="1"/>
      <c r="C206" s="1"/>
      <c r="D206" s="1"/>
      <c r="E206" s="1"/>
      <c r="F206" s="1"/>
    </row>
    <row r="207" spans="1:6">
      <c r="A207" s="1"/>
      <c r="B207" s="1"/>
      <c r="C207" s="1"/>
      <c r="D207" s="1"/>
      <c r="E207" s="1"/>
      <c r="F207" s="1"/>
    </row>
    <row r="208" spans="1:6">
      <c r="A208" s="1"/>
      <c r="B208" s="1"/>
      <c r="C208" s="1"/>
      <c r="D208" s="1"/>
      <c r="E208" s="1"/>
      <c r="F208" s="1"/>
    </row>
    <row r="209" spans="1:6">
      <c r="A209" s="1"/>
      <c r="B209" s="1"/>
      <c r="C209" s="1"/>
      <c r="D209" s="1"/>
      <c r="E209" s="1"/>
      <c r="F209" s="1"/>
    </row>
    <row r="210" spans="1:6">
      <c r="A210" s="1"/>
      <c r="B210" s="1"/>
      <c r="C210" s="1"/>
      <c r="D210" s="1"/>
      <c r="E210" s="1"/>
      <c r="F210" s="1"/>
    </row>
    <row r="211" spans="1:6">
      <c r="A211" s="1"/>
      <c r="B211" s="1"/>
      <c r="C211" s="1"/>
      <c r="D211" s="1"/>
      <c r="E211" s="1"/>
      <c r="F211" s="1"/>
    </row>
    <row r="212" spans="1:6">
      <c r="A212" s="1"/>
      <c r="B212" s="1"/>
      <c r="C212" s="1"/>
      <c r="D212" s="1"/>
      <c r="E212" s="1"/>
      <c r="F212" s="1"/>
    </row>
    <row r="213" spans="1:6">
      <c r="A213" s="1"/>
      <c r="B213" s="1"/>
      <c r="C213" s="1"/>
      <c r="D213" s="1"/>
      <c r="E213" s="1"/>
      <c r="F213" s="1"/>
    </row>
    <row r="214" spans="1:6">
      <c r="A214" s="1"/>
      <c r="B214" s="1"/>
      <c r="C214" s="1"/>
      <c r="D214" s="1"/>
      <c r="E214" s="1"/>
      <c r="F214" s="1"/>
    </row>
    <row r="215" spans="1:6">
      <c r="A215" s="1"/>
      <c r="B215" s="1"/>
      <c r="C215" s="1"/>
      <c r="D215" s="1"/>
      <c r="E215" s="1"/>
      <c r="F215" s="1"/>
    </row>
    <row r="216" spans="1:6">
      <c r="A216" s="1"/>
      <c r="B216" s="1"/>
      <c r="C216" s="1"/>
      <c r="D216" s="1"/>
      <c r="E216" s="1"/>
      <c r="F216" s="1"/>
    </row>
    <row r="217" spans="1:6">
      <c r="A217" s="1"/>
      <c r="B217" s="1"/>
      <c r="C217" s="1"/>
      <c r="D217" s="1"/>
      <c r="E217" s="1"/>
      <c r="F217" s="1"/>
    </row>
    <row r="218" spans="1:6">
      <c r="A218" s="1"/>
      <c r="B218" s="1"/>
      <c r="C218" s="1"/>
      <c r="D218" s="1"/>
      <c r="E218" s="1"/>
      <c r="F218" s="1"/>
    </row>
    <row r="219" spans="1:6">
      <c r="A219" s="1"/>
      <c r="B219" s="1"/>
      <c r="C219" s="1"/>
      <c r="D219" s="1"/>
      <c r="E219" s="1"/>
      <c r="F219" s="1"/>
    </row>
    <row r="220" spans="1:6">
      <c r="A220" s="1"/>
      <c r="B220" s="1"/>
      <c r="C220" s="1"/>
      <c r="D220" s="1"/>
      <c r="E220" s="1"/>
      <c r="F220" s="1"/>
    </row>
    <row r="221" spans="1:6">
      <c r="A221" s="1"/>
      <c r="B221" s="1"/>
      <c r="C221" s="1"/>
      <c r="D221" s="1"/>
      <c r="E221" s="1"/>
      <c r="F221" s="1"/>
    </row>
    <row r="222" spans="1:6">
      <c r="A222" s="1"/>
      <c r="B222" s="1"/>
      <c r="C222" s="1"/>
      <c r="D222" s="1"/>
      <c r="E222" s="1"/>
      <c r="F222" s="1"/>
    </row>
    <row r="223" spans="1:6">
      <c r="A223" s="1"/>
      <c r="B223" s="1"/>
      <c r="C223" s="1"/>
      <c r="D223" s="1"/>
      <c r="E223" s="1"/>
      <c r="F223" s="1"/>
    </row>
    <row r="224" spans="1:6">
      <c r="A224" s="1"/>
      <c r="B224" s="1"/>
      <c r="C224" s="1"/>
      <c r="D224" s="1"/>
      <c r="E224" s="1"/>
      <c r="F224" s="1"/>
    </row>
    <row r="225" spans="1:6">
      <c r="A225" s="1"/>
      <c r="B225" s="1"/>
      <c r="C225" s="1"/>
      <c r="D225" s="1"/>
      <c r="E225" s="1"/>
      <c r="F225" s="1"/>
    </row>
    <row r="226" spans="1:6">
      <c r="A226" s="1"/>
      <c r="B226" s="1"/>
      <c r="C226" s="1"/>
      <c r="D226" s="1"/>
      <c r="E226" s="1"/>
      <c r="F226" s="1"/>
    </row>
    <row r="227" spans="1:6">
      <c r="A227" s="1"/>
      <c r="B227" s="1"/>
      <c r="C227" s="1"/>
      <c r="D227" s="1"/>
      <c r="E227" s="1"/>
      <c r="F227" s="1"/>
    </row>
    <row r="228" spans="1:6">
      <c r="A228" s="1"/>
      <c r="B228" s="1"/>
      <c r="C228" s="1"/>
      <c r="D228" s="1"/>
      <c r="E228" s="1"/>
      <c r="F228" s="1"/>
    </row>
    <row r="229" spans="1:6">
      <c r="A229" s="1"/>
      <c r="B229" s="1"/>
      <c r="C229" s="1"/>
      <c r="D229" s="1"/>
      <c r="E229" s="1"/>
      <c r="F229" s="1"/>
    </row>
    <row r="230" spans="1:6">
      <c r="A230" s="1"/>
      <c r="B230" s="1"/>
      <c r="C230" s="1"/>
      <c r="D230" s="1"/>
      <c r="E230" s="1"/>
      <c r="F230" s="1"/>
    </row>
    <row r="231" spans="1:6">
      <c r="A231" s="1"/>
      <c r="B231" s="1"/>
      <c r="C231" s="1"/>
      <c r="D231" s="1"/>
      <c r="E231" s="1"/>
      <c r="F231" s="1"/>
    </row>
    <row r="232" spans="1:6">
      <c r="A232" s="1"/>
      <c r="B232" s="1"/>
      <c r="C232" s="1"/>
      <c r="D232" s="1"/>
      <c r="E232" s="1"/>
      <c r="F232" s="1"/>
    </row>
    <row r="233" spans="1:6">
      <c r="A233" s="1"/>
      <c r="B233" s="1"/>
      <c r="C233" s="1"/>
      <c r="D233" s="1"/>
      <c r="E233" s="1"/>
      <c r="F233" s="1"/>
    </row>
    <row r="234" spans="1:6">
      <c r="A234" s="1"/>
      <c r="B234" s="1"/>
      <c r="C234" s="1"/>
      <c r="D234" s="1"/>
      <c r="E234" s="1"/>
      <c r="F234" s="1"/>
    </row>
    <row r="235" spans="1:6">
      <c r="A235" s="1"/>
      <c r="B235" s="1"/>
      <c r="C235" s="1"/>
      <c r="D235" s="1"/>
      <c r="E235" s="1"/>
      <c r="F235" s="1"/>
    </row>
    <row r="236" spans="1:6">
      <c r="A236" s="1"/>
      <c r="B236" s="1"/>
      <c r="C236" s="1"/>
      <c r="D236" s="1"/>
      <c r="E236" s="1"/>
      <c r="F236" s="1"/>
    </row>
    <row r="237" spans="1:6">
      <c r="A237" s="1"/>
      <c r="B237" s="1"/>
      <c r="C237" s="1"/>
      <c r="D237" s="1"/>
      <c r="E237" s="1"/>
      <c r="F237" s="1"/>
    </row>
    <row r="238" spans="1:6">
      <c r="A238" s="1"/>
      <c r="B238" s="1"/>
      <c r="C238" s="1"/>
      <c r="D238" s="1"/>
      <c r="E238" s="1"/>
      <c r="F238" s="1"/>
    </row>
    <row r="239" spans="1:6">
      <c r="A239" s="1"/>
      <c r="B239" s="1"/>
      <c r="C239" s="1"/>
      <c r="D239" s="1"/>
      <c r="E239" s="1"/>
      <c r="F239" s="1"/>
    </row>
    <row r="240" spans="1:6">
      <c r="A240" s="1"/>
      <c r="B240" s="1"/>
      <c r="C240" s="1"/>
      <c r="D240" s="1"/>
      <c r="E240" s="1"/>
      <c r="F240" s="1"/>
    </row>
    <row r="241" spans="1:6">
      <c r="A241" s="1"/>
      <c r="B241" s="1"/>
      <c r="C241" s="1"/>
      <c r="D241" s="1"/>
      <c r="E241" s="1"/>
      <c r="F241" s="1"/>
    </row>
    <row r="242" spans="1:6">
      <c r="A242" s="1"/>
      <c r="B242" s="1"/>
      <c r="C242" s="1"/>
      <c r="D242" s="1"/>
      <c r="E242" s="1"/>
      <c r="F242" s="1"/>
    </row>
    <row r="243" spans="1:6">
      <c r="A243" s="1"/>
      <c r="B243" s="1"/>
      <c r="C243" s="1"/>
      <c r="D243" s="1"/>
      <c r="E243" s="1"/>
      <c r="F243" s="1"/>
    </row>
    <row r="244" spans="1:6">
      <c r="A244" s="1"/>
      <c r="B244" s="1"/>
      <c r="C244" s="1"/>
      <c r="D244" s="1"/>
      <c r="E244" s="1"/>
      <c r="F244" s="1"/>
    </row>
    <row r="245" spans="1:6">
      <c r="A245" s="1"/>
      <c r="B245" s="1"/>
      <c r="C245" s="1"/>
      <c r="D245" s="1"/>
      <c r="E245" s="1"/>
      <c r="F245" s="1"/>
    </row>
    <row r="246" spans="1:6">
      <c r="A246" s="1"/>
      <c r="B246" s="1"/>
      <c r="C246" s="1"/>
      <c r="D246" s="1"/>
      <c r="E246" s="1"/>
      <c r="F246" s="1"/>
    </row>
    <row r="247" spans="1:6">
      <c r="A247" s="1"/>
      <c r="B247" s="1"/>
      <c r="C247" s="1"/>
      <c r="D247" s="1"/>
      <c r="E247" s="1"/>
      <c r="F247" s="1"/>
    </row>
    <row r="248" spans="1:6">
      <c r="A248" s="1"/>
      <c r="B248" s="1"/>
      <c r="C248" s="1"/>
      <c r="D248" s="1"/>
      <c r="E248" s="1"/>
      <c r="F248" s="1"/>
    </row>
    <row r="249" spans="1:6">
      <c r="A249" s="1"/>
      <c r="B249" s="1"/>
      <c r="C249" s="1"/>
      <c r="D249" s="1"/>
      <c r="E249" s="1"/>
      <c r="F249" s="1"/>
    </row>
    <row r="250" spans="1:6">
      <c r="A250" s="1"/>
      <c r="B250" s="1"/>
      <c r="C250" s="1"/>
      <c r="D250" s="1"/>
      <c r="E250" s="1"/>
      <c r="F250" s="1"/>
    </row>
    <row r="251" spans="1:6">
      <c r="A251" s="1"/>
      <c r="B251" s="1"/>
      <c r="C251" s="1"/>
      <c r="D251" s="1"/>
      <c r="E251" s="1"/>
      <c r="F251" s="1"/>
    </row>
    <row r="252" spans="1:6">
      <c r="A252" s="1"/>
      <c r="B252" s="1"/>
      <c r="C252" s="1"/>
      <c r="D252" s="1"/>
      <c r="E252" s="1"/>
      <c r="F252" s="1"/>
    </row>
    <row r="253" spans="1:6">
      <c r="A253" s="1"/>
      <c r="B253" s="1"/>
      <c r="C253" s="1"/>
      <c r="D253" s="1"/>
      <c r="E253" s="1"/>
      <c r="F253" s="1"/>
    </row>
    <row r="254" spans="1:6">
      <c r="A254" s="1"/>
      <c r="B254" s="1"/>
      <c r="C254" s="1"/>
      <c r="D254" s="1"/>
      <c r="E254" s="1"/>
      <c r="F254" s="1"/>
    </row>
    <row r="255" spans="1:6">
      <c r="A255" s="1"/>
      <c r="B255" s="1"/>
      <c r="C255" s="1"/>
      <c r="D255" s="1"/>
      <c r="E255" s="1"/>
      <c r="F255" s="1"/>
    </row>
    <row r="256" spans="1:6">
      <c r="A256" s="1"/>
      <c r="B256" s="1"/>
      <c r="C256" s="1"/>
      <c r="D256" s="1"/>
      <c r="E256" s="1"/>
      <c r="F256" s="1"/>
    </row>
    <row r="257" spans="1:6">
      <c r="A257" s="1"/>
      <c r="B257" s="1"/>
      <c r="C257" s="1"/>
      <c r="D257" s="1"/>
      <c r="E257" s="1"/>
      <c r="F257" s="1"/>
    </row>
    <row r="258" spans="1:6">
      <c r="A258" s="1"/>
      <c r="B258" s="1"/>
      <c r="C258" s="1"/>
      <c r="D258" s="1"/>
      <c r="E258" s="1"/>
      <c r="F258" s="1"/>
    </row>
    <row r="259" spans="1:6">
      <c r="A259" s="1"/>
      <c r="B259" s="1"/>
      <c r="C259" s="1"/>
      <c r="D259" s="1"/>
      <c r="E259" s="1"/>
      <c r="F259" s="1"/>
    </row>
    <row r="260" spans="1:6">
      <c r="A260" s="1"/>
      <c r="B260" s="1"/>
      <c r="C260" s="1"/>
      <c r="D260" s="1"/>
      <c r="E260" s="1"/>
      <c r="F260" s="1"/>
    </row>
    <row r="261" spans="1:6">
      <c r="A261" s="1"/>
      <c r="B261" s="1"/>
      <c r="C261" s="1"/>
      <c r="D261" s="1"/>
      <c r="E261" s="1"/>
      <c r="F261" s="1"/>
    </row>
    <row r="262" spans="1:6">
      <c r="A262" s="1"/>
      <c r="B262" s="1"/>
      <c r="C262" s="1"/>
      <c r="D262" s="1"/>
      <c r="E262" s="1"/>
      <c r="F262" s="1"/>
    </row>
    <row r="263" spans="1:6">
      <c r="A263" s="1"/>
      <c r="B263" s="1"/>
      <c r="C263" s="1"/>
      <c r="D263" s="1"/>
      <c r="E263" s="1"/>
      <c r="F263" s="1"/>
    </row>
    <row r="264" spans="1:6">
      <c r="A264" s="1"/>
      <c r="B264" s="1"/>
      <c r="C264" s="1"/>
      <c r="D264" s="1"/>
      <c r="E264" s="1"/>
      <c r="F264" s="1"/>
    </row>
    <row r="265" spans="1:6">
      <c r="A265" s="1"/>
      <c r="B265" s="1"/>
      <c r="C265" s="1"/>
      <c r="D265" s="1"/>
      <c r="E265" s="1"/>
      <c r="F265" s="1"/>
    </row>
    <row r="266" spans="1:6">
      <c r="A266" s="1"/>
      <c r="B266" s="1"/>
      <c r="C266" s="1"/>
      <c r="D266" s="1"/>
      <c r="E266" s="1"/>
      <c r="F266" s="1"/>
    </row>
    <row r="267" spans="1:6">
      <c r="A267" s="1"/>
      <c r="B267" s="1"/>
      <c r="C267" s="1"/>
      <c r="D267" s="1"/>
      <c r="E267" s="1"/>
      <c r="F267" s="1"/>
    </row>
    <row r="268" spans="1:6">
      <c r="A268" s="1"/>
      <c r="B268" s="1"/>
      <c r="C268" s="1"/>
      <c r="D268" s="1"/>
      <c r="E268" s="1"/>
      <c r="F268" s="1"/>
    </row>
    <row r="269" spans="1:6">
      <c r="A269" s="1"/>
      <c r="B269" s="1"/>
      <c r="C269" s="1"/>
      <c r="D269" s="1"/>
      <c r="E269" s="1"/>
      <c r="F269" s="1"/>
    </row>
    <row r="270" spans="1:6">
      <c r="A270" s="1"/>
      <c r="B270" s="1"/>
      <c r="C270" s="1"/>
      <c r="D270" s="1"/>
      <c r="E270" s="1"/>
      <c r="F270" s="1"/>
    </row>
    <row r="271" spans="1:6">
      <c r="A271" s="1"/>
      <c r="B271" s="1"/>
      <c r="C271" s="1"/>
      <c r="D271" s="1"/>
      <c r="E271" s="1"/>
      <c r="F271" s="1"/>
    </row>
    <row r="272" spans="1:6">
      <c r="A272" s="1"/>
      <c r="B272" s="1"/>
      <c r="C272" s="1"/>
      <c r="D272" s="1"/>
      <c r="E272" s="1"/>
      <c r="F272" s="1"/>
    </row>
    <row r="273" spans="1:6">
      <c r="A273" s="1"/>
      <c r="B273" s="1"/>
      <c r="C273" s="1"/>
      <c r="D273" s="1"/>
      <c r="E273" s="1"/>
      <c r="F273" s="1"/>
    </row>
    <row r="274" spans="1:6">
      <c r="A274" s="1"/>
      <c r="B274" s="1"/>
      <c r="C274" s="1"/>
      <c r="D274" s="1"/>
      <c r="E274" s="1"/>
      <c r="F274" s="1"/>
    </row>
    <row r="275" spans="1:6">
      <c r="A275" s="1"/>
      <c r="B275" s="1"/>
      <c r="C275" s="1"/>
      <c r="D275" s="1"/>
      <c r="E275" s="1"/>
      <c r="F275" s="1"/>
    </row>
    <row r="276" spans="1:6">
      <c r="A276" s="1"/>
      <c r="B276" s="1"/>
      <c r="C276" s="1"/>
      <c r="D276" s="1"/>
      <c r="E276" s="1"/>
      <c r="F276" s="1"/>
    </row>
    <row r="277" spans="1:6">
      <c r="A277" s="1"/>
      <c r="B277" s="1"/>
      <c r="C277" s="1"/>
      <c r="D277" s="1"/>
      <c r="E277" s="1"/>
      <c r="F277" s="1"/>
    </row>
    <row r="278" spans="1:6">
      <c r="A278" s="1"/>
      <c r="B278" s="1"/>
      <c r="C278" s="1"/>
      <c r="D278" s="1"/>
      <c r="E278" s="1"/>
      <c r="F278" s="1"/>
    </row>
    <row r="279" spans="1:6">
      <c r="A279" s="1"/>
      <c r="B279" s="1"/>
      <c r="C279" s="1"/>
      <c r="D279" s="1"/>
      <c r="E279" s="1"/>
      <c r="F279" s="1"/>
    </row>
    <row r="280" spans="1:6">
      <c r="A280" s="1"/>
      <c r="B280" s="1"/>
      <c r="C280" s="1"/>
      <c r="D280" s="1"/>
      <c r="E280" s="1"/>
      <c r="F280" s="1"/>
    </row>
    <row r="281" spans="1:6">
      <c r="A281" s="1"/>
      <c r="B281" s="1"/>
      <c r="C281" s="1"/>
      <c r="D281" s="1"/>
      <c r="E281" s="1"/>
      <c r="F281" s="1"/>
    </row>
    <row r="282" spans="1:6">
      <c r="A282" s="1"/>
      <c r="B282" s="1"/>
      <c r="C282" s="1"/>
      <c r="D282" s="1"/>
      <c r="E282" s="1"/>
      <c r="F282" s="1"/>
    </row>
    <row r="283" spans="1:6">
      <c r="A283" s="1"/>
      <c r="B283" s="1"/>
      <c r="C283" s="1"/>
      <c r="D283" s="1"/>
      <c r="E283" s="1"/>
      <c r="F283" s="1"/>
    </row>
    <row r="284" spans="1:6">
      <c r="A284" s="1"/>
      <c r="B284" s="1"/>
      <c r="C284" s="1"/>
      <c r="D284" s="1"/>
      <c r="E284" s="1"/>
      <c r="F284" s="1"/>
    </row>
    <row r="285" spans="1:6">
      <c r="A285" s="1"/>
      <c r="B285" s="1"/>
      <c r="C285" s="1"/>
      <c r="D285" s="1"/>
      <c r="E285" s="1"/>
      <c r="F285" s="1"/>
    </row>
    <row r="286" spans="1:6">
      <c r="A286" s="1"/>
      <c r="B286" s="1"/>
      <c r="C286" s="1"/>
      <c r="D286" s="1"/>
      <c r="E286" s="1"/>
      <c r="F286" s="1"/>
    </row>
    <row r="287" spans="1:6">
      <c r="A287" s="1"/>
      <c r="B287" s="1"/>
      <c r="C287" s="1"/>
      <c r="D287" s="1"/>
      <c r="E287" s="1"/>
      <c r="F287" s="1"/>
    </row>
    <row r="288" spans="1:6">
      <c r="A288" s="1"/>
      <c r="B288" s="1"/>
      <c r="C288" s="1"/>
      <c r="D288" s="1"/>
      <c r="E288" s="1"/>
      <c r="F288" s="1"/>
    </row>
    <row r="289" spans="1:6">
      <c r="A289" s="1"/>
      <c r="B289" s="1"/>
      <c r="C289" s="1"/>
      <c r="D289" s="1"/>
      <c r="E289" s="1"/>
      <c r="F289" s="1"/>
    </row>
    <row r="290" spans="1:6">
      <c r="A290" s="1"/>
      <c r="B290" s="1"/>
      <c r="C290" s="1"/>
      <c r="D290" s="1"/>
      <c r="E290" s="1"/>
      <c r="F290" s="1"/>
    </row>
    <row r="291" spans="1:6">
      <c r="A291" s="1"/>
      <c r="B291" s="1"/>
      <c r="C291" s="1"/>
      <c r="D291" s="1"/>
      <c r="E291" s="1"/>
      <c r="F291" s="1"/>
    </row>
    <row r="292" spans="1:6">
      <c r="A292" s="1"/>
      <c r="B292" s="1"/>
      <c r="C292" s="1"/>
      <c r="D292" s="1"/>
      <c r="E292" s="1"/>
      <c r="F292" s="1"/>
    </row>
    <row r="293" spans="1:6">
      <c r="A293" s="1"/>
      <c r="B293" s="1"/>
      <c r="C293" s="1"/>
      <c r="D293" s="1"/>
      <c r="E293" s="1"/>
      <c r="F293" s="1"/>
    </row>
    <row r="294" spans="1:6">
      <c r="A294" s="1"/>
      <c r="B294" s="1"/>
      <c r="C294" s="1"/>
      <c r="D294" s="1"/>
      <c r="E294" s="1"/>
      <c r="F294" s="1"/>
    </row>
    <row r="295" spans="1:6">
      <c r="A295" s="1"/>
      <c r="B295" s="1"/>
      <c r="C295" s="1"/>
      <c r="D295" s="1"/>
      <c r="E295" s="1"/>
      <c r="F295" s="1"/>
    </row>
    <row r="296" spans="1:6">
      <c r="A296" s="1"/>
      <c r="B296" s="1"/>
      <c r="C296" s="1"/>
      <c r="D296" s="1"/>
      <c r="E296" s="1"/>
      <c r="F296" s="1"/>
    </row>
    <row r="297" spans="1:6">
      <c r="A297" s="1"/>
      <c r="B297" s="1"/>
      <c r="C297" s="1"/>
      <c r="D297" s="1"/>
      <c r="E297" s="1"/>
      <c r="F297" s="1"/>
    </row>
    <row r="298" spans="1:6">
      <c r="A298" s="1"/>
      <c r="B298" s="1"/>
      <c r="C298" s="1"/>
      <c r="D298" s="1"/>
      <c r="E298" s="1"/>
      <c r="F298" s="1"/>
    </row>
    <row r="299" spans="1:6">
      <c r="A299" s="1"/>
      <c r="B299" s="1"/>
      <c r="C299" s="1"/>
      <c r="D299" s="1"/>
      <c r="E299" s="1"/>
      <c r="F299" s="1"/>
    </row>
    <row r="300" spans="1:6">
      <c r="A300" s="1"/>
      <c r="B300" s="1"/>
      <c r="C300" s="1"/>
      <c r="D300" s="1"/>
      <c r="E300" s="1"/>
      <c r="F300" s="1"/>
    </row>
    <row r="301" spans="1:6">
      <c r="A301" s="1"/>
      <c r="B301" s="1"/>
      <c r="C301" s="1"/>
      <c r="D301" s="1"/>
      <c r="E301" s="1"/>
      <c r="F301" s="1"/>
    </row>
    <row r="302" spans="1:6">
      <c r="A302" s="1"/>
      <c r="B302" s="1"/>
      <c r="C302" s="1"/>
      <c r="D302" s="1"/>
      <c r="E302" s="1"/>
      <c r="F302" s="1"/>
    </row>
    <row r="303" spans="1:6">
      <c r="A303" s="1"/>
      <c r="B303" s="1"/>
      <c r="C303" s="1"/>
      <c r="D303" s="1"/>
      <c r="E303" s="1"/>
      <c r="F303" s="1"/>
    </row>
    <row r="304" spans="1:6">
      <c r="A304" s="1"/>
      <c r="B304" s="1"/>
      <c r="C304" s="1"/>
      <c r="D304" s="1"/>
      <c r="E304" s="1"/>
      <c r="F304" s="1"/>
    </row>
    <row r="305" spans="1:6">
      <c r="A305" s="1"/>
      <c r="B305" s="1"/>
      <c r="C305" s="1"/>
      <c r="D305" s="1"/>
      <c r="E305" s="1"/>
      <c r="F305" s="1"/>
    </row>
    <row r="306" spans="1:6">
      <c r="A306" s="1"/>
      <c r="B306" s="1"/>
      <c r="C306" s="1"/>
      <c r="D306" s="1"/>
      <c r="E306" s="1"/>
      <c r="F306" s="1"/>
    </row>
    <row r="307" spans="1:6">
      <c r="A307" s="1"/>
      <c r="B307" s="1"/>
      <c r="C307" s="1"/>
      <c r="D307" s="1"/>
      <c r="E307" s="1"/>
      <c r="F307" s="1"/>
    </row>
    <row r="308" spans="1:6">
      <c r="A308" s="1"/>
      <c r="B308" s="1"/>
      <c r="C308" s="1"/>
      <c r="D308" s="1"/>
      <c r="E308" s="1"/>
      <c r="F308" s="1"/>
    </row>
    <row r="309" spans="1:6">
      <c r="A309" s="1"/>
      <c r="B309" s="1"/>
      <c r="C309" s="1"/>
      <c r="D309" s="1"/>
      <c r="E309" s="1"/>
      <c r="F309" s="1"/>
    </row>
    <row r="310" spans="1:6">
      <c r="A310" s="1"/>
      <c r="B310" s="1"/>
      <c r="C310" s="1"/>
      <c r="D310" s="1"/>
      <c r="E310" s="1"/>
      <c r="F310" s="1"/>
    </row>
    <row r="311" spans="1:6">
      <c r="A311" s="1"/>
      <c r="B311" s="1"/>
      <c r="C311" s="1"/>
      <c r="D311" s="1"/>
      <c r="E311" s="1"/>
      <c r="F311" s="1"/>
    </row>
    <row r="312" spans="1:6">
      <c r="A312" s="1"/>
      <c r="B312" s="1"/>
      <c r="C312" s="1"/>
      <c r="D312" s="1"/>
      <c r="E312" s="1"/>
      <c r="F312" s="1"/>
    </row>
    <row r="313" spans="1:6">
      <c r="A313" s="1"/>
      <c r="B313" s="1"/>
      <c r="C313" s="1"/>
      <c r="D313" s="1"/>
      <c r="E313" s="1"/>
      <c r="F313" s="1"/>
    </row>
    <row r="314" spans="1:6">
      <c r="A314" s="1"/>
      <c r="B314" s="1"/>
      <c r="C314" s="1"/>
      <c r="D314" s="1"/>
      <c r="E314" s="1"/>
      <c r="F314" s="1"/>
    </row>
    <row r="315" spans="1:6">
      <c r="A315" s="1"/>
      <c r="B315" s="1"/>
      <c r="C315" s="1"/>
      <c r="D315" s="1"/>
      <c r="E315" s="1"/>
      <c r="F315" s="1"/>
    </row>
    <row r="316" spans="1:6">
      <c r="A316" s="1"/>
      <c r="B316" s="1"/>
      <c r="C316" s="1"/>
      <c r="D316" s="1"/>
      <c r="E316" s="1"/>
      <c r="F316" s="1"/>
    </row>
    <row r="317" spans="1:6">
      <c r="A317" s="1"/>
      <c r="B317" s="1"/>
      <c r="C317" s="1"/>
      <c r="D317" s="1"/>
      <c r="E317" s="1"/>
      <c r="F317" s="1"/>
    </row>
    <row r="318" spans="1:6">
      <c r="A318" s="1"/>
      <c r="B318" s="1"/>
      <c r="C318" s="1"/>
      <c r="D318" s="1"/>
      <c r="E318" s="1"/>
      <c r="F318" s="1"/>
    </row>
    <row r="319" spans="1:6">
      <c r="A319" s="1"/>
      <c r="B319" s="1"/>
      <c r="C319" s="1"/>
      <c r="D319" s="1"/>
      <c r="E319" s="1"/>
      <c r="F319" s="1"/>
    </row>
    <row r="320" spans="1:6">
      <c r="A320" s="1"/>
      <c r="B320" s="1"/>
      <c r="C320" s="1"/>
      <c r="D320" s="1"/>
      <c r="E320" s="1"/>
      <c r="F320" s="1"/>
    </row>
    <row r="321" spans="1:6">
      <c r="A321" s="1"/>
      <c r="B321" s="1"/>
      <c r="C321" s="1"/>
      <c r="D321" s="1"/>
      <c r="E321" s="1"/>
      <c r="F321" s="1"/>
    </row>
    <row r="322" spans="1:6">
      <c r="A322" s="1"/>
      <c r="B322" s="1"/>
      <c r="C322" s="1"/>
      <c r="D322" s="1"/>
      <c r="E322" s="1"/>
      <c r="F322" s="1"/>
    </row>
    <row r="323" spans="1:6">
      <c r="A323" s="1"/>
      <c r="B323" s="1"/>
      <c r="C323" s="1"/>
      <c r="D323" s="1"/>
      <c r="E323" s="1"/>
      <c r="F323" s="1"/>
    </row>
    <row r="324" spans="1:6">
      <c r="A324" s="1"/>
      <c r="B324" s="1"/>
      <c r="C324" s="1"/>
      <c r="D324" s="1"/>
      <c r="E324" s="1"/>
      <c r="F324" s="1"/>
    </row>
    <row r="325" spans="1:6">
      <c r="A325" s="1"/>
      <c r="B325" s="1"/>
      <c r="C325" s="1"/>
      <c r="D325" s="1"/>
      <c r="E325" s="1"/>
      <c r="F325" s="1"/>
    </row>
    <row r="326" spans="1:6">
      <c r="A326" s="1"/>
      <c r="B326" s="1"/>
      <c r="C326" s="1"/>
      <c r="D326" s="1"/>
      <c r="E326" s="1"/>
      <c r="F326" s="1"/>
    </row>
    <row r="327" spans="1:6">
      <c r="A327" s="1"/>
      <c r="B327" s="1"/>
      <c r="C327" s="1"/>
      <c r="D327" s="1"/>
      <c r="E327" s="1"/>
      <c r="F327" s="1"/>
    </row>
    <row r="328" spans="1:6">
      <c r="A328" s="1"/>
      <c r="B328" s="1"/>
      <c r="C328" s="1"/>
      <c r="D328" s="1"/>
      <c r="E328" s="1"/>
      <c r="F328" s="1"/>
    </row>
    <row r="329" spans="1:6">
      <c r="A329" s="1"/>
      <c r="B329" s="1"/>
      <c r="C329" s="1"/>
      <c r="D329" s="1"/>
      <c r="E329" s="1"/>
      <c r="F329" s="1"/>
    </row>
    <row r="330" spans="1:6">
      <c r="A330" s="1"/>
      <c r="B330" s="1"/>
      <c r="C330" s="1"/>
      <c r="D330" s="1"/>
      <c r="E330" s="1"/>
      <c r="F330" s="1"/>
    </row>
    <row r="331" spans="1:6">
      <c r="A331" s="1"/>
      <c r="B331" s="1"/>
      <c r="C331" s="1"/>
      <c r="D331" s="1"/>
      <c r="E331" s="1"/>
      <c r="F331" s="1"/>
    </row>
    <row r="332" spans="1:6">
      <c r="A332" s="1"/>
      <c r="B332" s="1"/>
      <c r="C332" s="1"/>
      <c r="D332" s="1"/>
      <c r="E332" s="1"/>
      <c r="F332" s="1"/>
    </row>
    <row r="333" spans="1:6">
      <c r="A333" s="1"/>
      <c r="B333" s="1"/>
      <c r="C333" s="1"/>
      <c r="D333" s="1"/>
      <c r="E333" s="1"/>
      <c r="F333" s="1"/>
    </row>
    <row r="334" spans="1:6">
      <c r="A334" s="1"/>
      <c r="B334" s="1"/>
      <c r="C334" s="1"/>
      <c r="D334" s="1"/>
      <c r="E334" s="1"/>
      <c r="F334" s="1"/>
    </row>
    <row r="335" spans="1:6">
      <c r="A335" s="1"/>
      <c r="B335" s="1"/>
      <c r="C335" s="1"/>
      <c r="D335" s="1"/>
      <c r="E335" s="1"/>
      <c r="F335" s="1"/>
    </row>
    <row r="336" spans="1:6">
      <c r="A336" s="1"/>
      <c r="B336" s="1"/>
      <c r="C336" s="1"/>
      <c r="D336" s="1"/>
      <c r="E336" s="1"/>
      <c r="F336" s="1"/>
    </row>
    <row r="337" spans="1:6">
      <c r="A337" s="1"/>
      <c r="B337" s="1"/>
      <c r="C337" s="1"/>
      <c r="D337" s="1"/>
      <c r="E337" s="1"/>
      <c r="F337" s="1"/>
    </row>
    <row r="338" spans="1:6">
      <c r="A338" s="1"/>
      <c r="B338" s="1"/>
      <c r="C338" s="1"/>
      <c r="D338" s="1"/>
      <c r="E338" s="1"/>
      <c r="F338" s="1"/>
    </row>
    <row r="339" spans="1:6">
      <c r="A339" s="1"/>
      <c r="B339" s="1"/>
      <c r="C339" s="1"/>
      <c r="D339" s="1"/>
      <c r="E339" s="1"/>
      <c r="F339" s="1"/>
    </row>
    <row r="340" spans="1:6">
      <c r="A340" s="1"/>
      <c r="B340" s="1"/>
      <c r="C340" s="1"/>
      <c r="D340" s="1"/>
      <c r="E340" s="1"/>
      <c r="F340" s="1"/>
    </row>
    <row r="341" spans="1:6">
      <c r="A341" s="1"/>
      <c r="B341" s="1"/>
      <c r="C341" s="1"/>
      <c r="D341" s="1"/>
      <c r="E341" s="1"/>
      <c r="F341" s="1"/>
    </row>
    <row r="342" spans="1:6">
      <c r="A342" s="1"/>
      <c r="B342" s="1"/>
      <c r="C342" s="1"/>
      <c r="D342" s="1"/>
      <c r="E342" s="1"/>
      <c r="F342" s="1"/>
    </row>
    <row r="343" spans="1:6">
      <c r="A343" s="1"/>
      <c r="B343" s="1"/>
      <c r="C343" s="1"/>
      <c r="D343" s="1"/>
      <c r="E343" s="1"/>
      <c r="F343" s="1"/>
    </row>
    <row r="344" spans="1:6">
      <c r="A344" s="1"/>
      <c r="B344" s="1"/>
      <c r="C344" s="1"/>
      <c r="D344" s="1"/>
      <c r="E344" s="1"/>
      <c r="F344" s="1"/>
    </row>
    <row r="345" spans="1:6">
      <c r="A345" s="1"/>
      <c r="B345" s="1"/>
      <c r="C345" s="1"/>
      <c r="D345" s="1"/>
      <c r="E345" s="1"/>
      <c r="F345" s="1"/>
    </row>
    <row r="346" spans="1:6">
      <c r="A346" s="1"/>
      <c r="B346" s="1"/>
      <c r="C346" s="1"/>
      <c r="D346" s="1"/>
      <c r="E346" s="1"/>
      <c r="F346" s="1"/>
    </row>
    <row r="347" spans="1:6">
      <c r="A347" s="1"/>
      <c r="B347" s="1"/>
      <c r="C347" s="1"/>
      <c r="D347" s="1"/>
      <c r="E347" s="1"/>
      <c r="F347" s="1"/>
    </row>
    <row r="348" spans="1:6">
      <c r="A348" s="1"/>
      <c r="B348" s="1"/>
      <c r="C348" s="1"/>
      <c r="D348" s="1"/>
      <c r="E348" s="1"/>
      <c r="F348" s="1"/>
    </row>
    <row r="349" spans="1:6">
      <c r="A349" s="1"/>
      <c r="B349" s="1"/>
      <c r="C349" s="1"/>
      <c r="D349" s="1"/>
      <c r="E349" s="1"/>
      <c r="F349" s="1"/>
    </row>
    <row r="350" spans="1:6">
      <c r="A350" s="1"/>
      <c r="B350" s="1"/>
      <c r="C350" s="1"/>
      <c r="D350" s="1"/>
      <c r="E350" s="1"/>
      <c r="F350" s="1"/>
    </row>
    <row r="351" spans="1:6">
      <c r="A351" s="1"/>
      <c r="B351" s="1"/>
      <c r="C351" s="1"/>
      <c r="D351" s="1"/>
      <c r="E351" s="1"/>
      <c r="F351" s="1"/>
    </row>
    <row r="352" spans="1:6">
      <c r="A352" s="1"/>
      <c r="B352" s="1"/>
      <c r="C352" s="1"/>
      <c r="D352" s="1"/>
      <c r="E352" s="1"/>
      <c r="F352" s="1"/>
    </row>
    <row r="353" spans="1:6">
      <c r="A353" s="1"/>
      <c r="B353" s="1"/>
      <c r="C353" s="1"/>
      <c r="D353" s="1"/>
      <c r="E353" s="1"/>
      <c r="F353" s="1"/>
    </row>
    <row r="354" spans="1:6">
      <c r="A354" s="1"/>
      <c r="B354" s="1"/>
      <c r="C354" s="1"/>
      <c r="D354" s="1"/>
      <c r="E354" s="1"/>
      <c r="F354" s="1"/>
    </row>
    <row r="355" spans="1:6">
      <c r="A355" s="1"/>
      <c r="B355" s="1"/>
      <c r="C355" s="1"/>
      <c r="D355" s="1"/>
      <c r="E355" s="1"/>
      <c r="F355" s="1"/>
    </row>
    <row r="356" spans="1:6">
      <c r="A356" s="1"/>
      <c r="B356" s="1"/>
      <c r="C356" s="1"/>
      <c r="D356" s="1"/>
      <c r="E356" s="1"/>
      <c r="F356" s="1"/>
    </row>
    <row r="357" spans="1:6">
      <c r="A357" s="1"/>
      <c r="B357" s="1"/>
      <c r="C357" s="1"/>
      <c r="D357" s="1"/>
      <c r="E357" s="1"/>
      <c r="F357" s="1"/>
    </row>
    <row r="358" spans="1:6">
      <c r="A358" s="1"/>
      <c r="B358" s="1"/>
      <c r="C358" s="1"/>
      <c r="D358" s="1"/>
      <c r="E358" s="1"/>
      <c r="F358" s="1"/>
    </row>
    <row r="359" spans="1:6">
      <c r="A359" s="1"/>
      <c r="B359" s="1"/>
      <c r="C359" s="1"/>
      <c r="D359" s="1"/>
      <c r="E359" s="1"/>
      <c r="F359" s="1"/>
    </row>
    <row r="360" spans="1:6">
      <c r="A360" s="1"/>
      <c r="B360" s="1"/>
      <c r="C360" s="1"/>
      <c r="D360" s="1"/>
      <c r="E360" s="1"/>
      <c r="F360" s="1"/>
    </row>
    <row r="361" spans="1:6">
      <c r="A361" s="1"/>
      <c r="B361" s="1"/>
      <c r="C361" s="1"/>
      <c r="D361" s="1"/>
      <c r="E361" s="1"/>
      <c r="F361" s="1"/>
    </row>
    <row r="362" spans="1:6">
      <c r="A362" s="1"/>
      <c r="B362" s="1"/>
      <c r="C362" s="1"/>
      <c r="D362" s="1"/>
      <c r="E362" s="1"/>
      <c r="F362" s="1"/>
    </row>
    <row r="363" spans="1:6">
      <c r="A363" s="1"/>
      <c r="B363" s="1"/>
      <c r="C363" s="1"/>
      <c r="D363" s="1"/>
      <c r="E363" s="1"/>
      <c r="F363" s="1"/>
    </row>
    <row r="364" spans="1:6">
      <c r="A364" s="1"/>
      <c r="B364" s="1"/>
      <c r="C364" s="1"/>
      <c r="D364" s="1"/>
      <c r="E364" s="1"/>
      <c r="F364" s="1"/>
    </row>
    <row r="365" spans="1:6">
      <c r="A365" s="1"/>
      <c r="B365" s="1"/>
      <c r="C365" s="1"/>
      <c r="D365" s="1"/>
      <c r="E365" s="1"/>
      <c r="F365" s="1"/>
    </row>
    <row r="366" spans="1:6">
      <c r="A366" s="1"/>
      <c r="B366" s="1"/>
      <c r="C366" s="1"/>
      <c r="D366" s="1"/>
      <c r="E366" s="1"/>
      <c r="F366" s="1"/>
    </row>
    <row r="367" spans="1:6">
      <c r="A367" s="1"/>
      <c r="B367" s="1"/>
      <c r="C367" s="1"/>
      <c r="D367" s="1"/>
      <c r="E367" s="1"/>
      <c r="F367" s="1"/>
    </row>
    <row r="368" spans="1:6">
      <c r="A368" s="1"/>
      <c r="B368" s="1"/>
      <c r="C368" s="1"/>
      <c r="D368" s="1"/>
      <c r="E368" s="1"/>
      <c r="F368" s="1"/>
    </row>
    <row r="369" spans="1:6">
      <c r="A369" s="1"/>
      <c r="B369" s="1"/>
      <c r="C369" s="1"/>
      <c r="D369" s="1"/>
      <c r="E369" s="1"/>
      <c r="F369" s="1"/>
    </row>
    <row r="370" spans="1:6">
      <c r="A370" s="1"/>
      <c r="B370" s="1"/>
      <c r="C370" s="1"/>
      <c r="D370" s="1"/>
      <c r="E370" s="1"/>
      <c r="F370" s="1"/>
    </row>
    <row r="371" spans="1:6">
      <c r="A371" s="1"/>
      <c r="B371" s="1"/>
      <c r="C371" s="1"/>
      <c r="D371" s="1"/>
      <c r="E371" s="1"/>
      <c r="F371" s="1"/>
    </row>
    <row r="372" spans="1:6">
      <c r="A372" s="1"/>
      <c r="B372" s="1"/>
      <c r="C372" s="1"/>
      <c r="D372" s="1"/>
      <c r="E372" s="1"/>
      <c r="F372" s="1"/>
    </row>
    <row r="373" spans="1:6">
      <c r="A373" s="1"/>
      <c r="B373" s="1"/>
      <c r="C373" s="1"/>
      <c r="D373" s="1"/>
      <c r="E373" s="1"/>
      <c r="F373" s="1"/>
    </row>
    <row r="374" spans="1:6">
      <c r="A374" s="1"/>
      <c r="B374" s="1"/>
      <c r="C374" s="1"/>
      <c r="D374" s="1"/>
      <c r="E374" s="1"/>
      <c r="F374" s="1"/>
    </row>
    <row r="375" spans="1:6">
      <c r="A375" s="1"/>
      <c r="B375" s="1"/>
      <c r="C375" s="1"/>
      <c r="D375" s="1"/>
      <c r="E375" s="1"/>
      <c r="F375" s="1"/>
    </row>
    <row r="376" spans="1:6">
      <c r="A376" s="1"/>
      <c r="B376" s="1"/>
      <c r="C376" s="1"/>
      <c r="D376" s="1"/>
      <c r="E376" s="1"/>
      <c r="F376" s="1"/>
    </row>
    <row r="377" spans="1:6">
      <c r="A377" s="1"/>
      <c r="B377" s="1"/>
      <c r="C377" s="1"/>
      <c r="D377" s="1"/>
      <c r="E377" s="1"/>
      <c r="F377" s="1"/>
    </row>
    <row r="378" spans="1:6">
      <c r="A378" s="1"/>
      <c r="B378" s="1"/>
      <c r="C378" s="1"/>
      <c r="D378" s="1"/>
      <c r="E378" s="1"/>
      <c r="F378" s="1"/>
    </row>
    <row r="379" spans="1:6">
      <c r="A379" s="1"/>
      <c r="B379" s="1"/>
      <c r="C379" s="1"/>
      <c r="D379" s="1"/>
      <c r="E379" s="1"/>
      <c r="F379" s="1"/>
    </row>
    <row r="380" spans="1:6">
      <c r="A380" s="1"/>
      <c r="B380" s="1"/>
      <c r="C380" s="1"/>
      <c r="D380" s="1"/>
      <c r="E380" s="1"/>
      <c r="F380" s="1"/>
    </row>
    <row r="381" spans="1:6">
      <c r="A381" s="1"/>
      <c r="B381" s="1"/>
      <c r="C381" s="1"/>
      <c r="D381" s="1"/>
      <c r="E381" s="1"/>
      <c r="F381" s="1"/>
    </row>
    <row r="382" spans="1:6">
      <c r="A382" s="1"/>
      <c r="B382" s="1"/>
      <c r="C382" s="1"/>
      <c r="D382" s="1"/>
      <c r="E382" s="1"/>
      <c r="F382" s="1"/>
    </row>
    <row r="383" spans="1:6">
      <c r="A383" s="1"/>
      <c r="B383" s="1"/>
      <c r="C383" s="1"/>
      <c r="D383" s="1"/>
      <c r="E383" s="1"/>
      <c r="F383" s="1"/>
    </row>
    <row r="384" spans="1:6">
      <c r="A384" s="1"/>
      <c r="B384" s="1"/>
      <c r="C384" s="1"/>
      <c r="D384" s="1"/>
      <c r="E384" s="1"/>
      <c r="F384" s="1"/>
    </row>
    <row r="385" spans="1:6">
      <c r="A385" s="1"/>
      <c r="B385" s="1"/>
      <c r="C385" s="1"/>
      <c r="D385" s="1"/>
      <c r="E385" s="1"/>
      <c r="F385" s="1"/>
    </row>
    <row r="386" spans="1:6">
      <c r="A386" s="1"/>
      <c r="B386" s="1"/>
      <c r="C386" s="1"/>
      <c r="D386" s="1"/>
      <c r="E386" s="1"/>
      <c r="F386" s="1"/>
    </row>
    <row r="387" spans="1:6">
      <c r="A387" s="1"/>
      <c r="B387" s="1"/>
      <c r="C387" s="1"/>
      <c r="D387" s="1"/>
      <c r="E387" s="1"/>
      <c r="F387" s="1"/>
    </row>
    <row r="388" spans="1:6">
      <c r="A388" s="1"/>
      <c r="B388" s="1"/>
      <c r="C388" s="1"/>
      <c r="D388" s="1"/>
      <c r="E388" s="1"/>
      <c r="F388" s="1"/>
    </row>
    <row r="389" spans="1:6">
      <c r="A389" s="1"/>
      <c r="B389" s="1"/>
      <c r="C389" s="1"/>
      <c r="D389" s="1"/>
      <c r="E389" s="1"/>
      <c r="F389" s="1"/>
    </row>
    <row r="390" spans="1:6">
      <c r="A390" s="1"/>
      <c r="B390" s="1"/>
      <c r="C390" s="1"/>
      <c r="D390" s="1"/>
      <c r="E390" s="1"/>
      <c r="F390" s="1"/>
    </row>
    <row r="391" spans="1:6">
      <c r="A391" s="1"/>
      <c r="B391" s="1"/>
      <c r="C391" s="1"/>
      <c r="D391" s="1"/>
      <c r="E391" s="1"/>
      <c r="F391" s="1"/>
    </row>
    <row r="392" spans="1:6">
      <c r="A392" s="1"/>
      <c r="B392" s="1"/>
      <c r="C392" s="1"/>
      <c r="D392" s="1"/>
      <c r="E392" s="1"/>
      <c r="F392" s="1"/>
    </row>
    <row r="393" spans="1:6">
      <c r="A393" s="1"/>
      <c r="B393" s="1"/>
      <c r="C393" s="1"/>
      <c r="D393" s="1"/>
      <c r="E393" s="1"/>
      <c r="F393" s="1"/>
    </row>
    <row r="394" spans="1:6">
      <c r="A394" s="1"/>
      <c r="B394" s="1"/>
      <c r="C394" s="1"/>
      <c r="D394" s="1"/>
      <c r="E394" s="1"/>
      <c r="F394" s="1"/>
    </row>
    <row r="395" spans="1:6">
      <c r="A395" s="1"/>
      <c r="B395" s="1"/>
      <c r="C395" s="1"/>
      <c r="D395" s="1"/>
      <c r="E395" s="1"/>
      <c r="F395" s="1"/>
    </row>
    <row r="396" spans="1:6">
      <c r="A396" s="1"/>
      <c r="B396" s="1"/>
      <c r="C396" s="1"/>
      <c r="D396" s="1"/>
      <c r="E396" s="1"/>
      <c r="F396" s="1"/>
    </row>
    <row r="397" spans="1:6">
      <c r="A397" s="1"/>
      <c r="B397" s="1"/>
      <c r="C397" s="1"/>
      <c r="D397" s="1"/>
      <c r="E397" s="1"/>
      <c r="F397" s="1"/>
    </row>
    <row r="398" spans="1:6">
      <c r="A398" s="1"/>
      <c r="B398" s="1"/>
      <c r="C398" s="1"/>
      <c r="D398" s="1"/>
      <c r="E398" s="1"/>
      <c r="F398" s="1"/>
    </row>
    <row r="399" spans="1:6">
      <c r="A399" s="1"/>
      <c r="B399" s="1"/>
      <c r="C399" s="1"/>
      <c r="D399" s="1"/>
      <c r="E399" s="1"/>
      <c r="F399" s="1"/>
    </row>
    <row r="400" spans="1:6">
      <c r="A400" s="1"/>
      <c r="B400" s="1"/>
      <c r="C400" s="1"/>
      <c r="D400" s="1"/>
      <c r="E400" s="1"/>
      <c r="F400" s="1"/>
    </row>
    <row r="401" spans="1:6">
      <c r="A401" s="1"/>
      <c r="B401" s="1"/>
      <c r="C401" s="1"/>
      <c r="D401" s="1"/>
      <c r="E401" s="1"/>
      <c r="F401" s="1"/>
    </row>
    <row r="402" spans="1:6">
      <c r="A402" s="1"/>
      <c r="B402" s="1"/>
      <c r="C402" s="1"/>
      <c r="D402" s="1"/>
      <c r="E402" s="1"/>
      <c r="F402" s="1"/>
    </row>
    <row r="403" spans="1:6">
      <c r="A403" s="1"/>
      <c r="B403" s="1"/>
      <c r="C403" s="1"/>
      <c r="D403" s="1"/>
      <c r="E403" s="1"/>
      <c r="F403" s="1"/>
    </row>
    <row r="404" spans="1:6">
      <c r="A404" s="1"/>
      <c r="B404" s="1"/>
      <c r="C404" s="1"/>
      <c r="D404" s="1"/>
      <c r="E404" s="1"/>
      <c r="F404" s="1"/>
    </row>
    <row r="405" spans="1:6">
      <c r="A405" s="1"/>
      <c r="B405" s="1"/>
      <c r="C405" s="1"/>
      <c r="D405" s="1"/>
      <c r="E405" s="1"/>
      <c r="F405" s="1"/>
    </row>
    <row r="406" spans="1:6">
      <c r="A406" s="1"/>
      <c r="B406" s="1"/>
      <c r="C406" s="1"/>
      <c r="D406" s="1"/>
      <c r="E406" s="1"/>
      <c r="F406" s="1"/>
    </row>
    <row r="407" spans="1:6">
      <c r="A407" s="1"/>
      <c r="B407" s="1"/>
      <c r="C407" s="1"/>
      <c r="D407" s="1"/>
      <c r="E407" s="1"/>
      <c r="F407" s="1"/>
    </row>
    <row r="408" spans="1:6">
      <c r="A408" s="1"/>
      <c r="B408" s="1"/>
      <c r="C408" s="1"/>
      <c r="D408" s="1"/>
      <c r="E408" s="1"/>
      <c r="F408" s="1"/>
    </row>
    <row r="409" spans="1:6">
      <c r="A409" s="1"/>
      <c r="B409" s="1"/>
      <c r="C409" s="1"/>
      <c r="D409" s="1"/>
      <c r="E409" s="1"/>
      <c r="F409" s="1"/>
    </row>
    <row r="410" spans="1:6">
      <c r="A410" s="1"/>
      <c r="B410" s="1"/>
      <c r="C410" s="1"/>
      <c r="D410" s="1"/>
      <c r="E410" s="1"/>
      <c r="F410" s="1"/>
    </row>
    <row r="411" spans="1:6">
      <c r="A411" s="1"/>
      <c r="B411" s="1"/>
      <c r="C411" s="1"/>
      <c r="D411" s="1"/>
      <c r="E411" s="1"/>
      <c r="F411" s="1"/>
    </row>
    <row r="412" spans="1:6">
      <c r="A412" s="1"/>
      <c r="B412" s="1"/>
      <c r="C412" s="1"/>
      <c r="D412" s="1"/>
      <c r="E412" s="1"/>
      <c r="F412" s="1"/>
    </row>
    <row r="413" spans="1:6">
      <c r="A413" s="1"/>
      <c r="B413" s="1"/>
      <c r="C413" s="1"/>
      <c r="D413" s="1"/>
      <c r="E413" s="1"/>
      <c r="F413" s="1"/>
    </row>
    <row r="414" spans="1:6">
      <c r="A414" s="1"/>
      <c r="B414" s="1"/>
      <c r="C414" s="1"/>
      <c r="D414" s="1"/>
      <c r="E414" s="1"/>
      <c r="F414" s="1"/>
    </row>
    <row r="415" spans="1:6">
      <c r="A415" s="1"/>
      <c r="B415" s="1"/>
      <c r="C415" s="1"/>
      <c r="D415" s="1"/>
      <c r="E415" s="1"/>
      <c r="F415" s="1"/>
    </row>
    <row r="416" spans="1:6">
      <c r="A416" s="1"/>
      <c r="B416" s="1"/>
      <c r="C416" s="1"/>
      <c r="D416" s="1"/>
      <c r="E416" s="1"/>
      <c r="F416" s="1"/>
    </row>
    <row r="417" spans="1:6">
      <c r="A417" s="1"/>
      <c r="B417" s="1"/>
      <c r="C417" s="1"/>
      <c r="D417" s="1"/>
      <c r="E417" s="1"/>
      <c r="F417" s="1"/>
    </row>
    <row r="418" spans="1:6">
      <c r="A418" s="1"/>
      <c r="B418" s="1"/>
      <c r="C418" s="1"/>
      <c r="D418" s="1"/>
      <c r="E418" s="1"/>
      <c r="F418" s="1"/>
    </row>
    <row r="419" spans="1:6">
      <c r="A419" s="1"/>
      <c r="B419" s="1"/>
      <c r="C419" s="1"/>
      <c r="D419" s="1"/>
      <c r="E419" s="1"/>
      <c r="F419" s="1"/>
    </row>
    <row r="420" spans="1:6">
      <c r="A420" s="1"/>
      <c r="B420" s="1"/>
      <c r="C420" s="1"/>
      <c r="D420" s="1"/>
      <c r="E420" s="1"/>
      <c r="F420" s="1"/>
    </row>
    <row r="421" spans="1:6">
      <c r="A421" s="1"/>
      <c r="B421" s="1"/>
      <c r="C421" s="1"/>
      <c r="D421" s="1"/>
      <c r="E421" s="1"/>
      <c r="F421" s="1"/>
    </row>
    <row r="422" spans="1:6">
      <c r="A422" s="1"/>
      <c r="B422" s="1"/>
      <c r="C422" s="1"/>
      <c r="D422" s="1"/>
      <c r="E422" s="1"/>
      <c r="F422" s="1"/>
    </row>
    <row r="423" spans="1:6">
      <c r="A423" s="1"/>
      <c r="B423" s="1"/>
      <c r="C423" s="1"/>
      <c r="D423" s="1"/>
      <c r="E423" s="1"/>
      <c r="F423" s="1"/>
    </row>
    <row r="424" spans="1:6">
      <c r="A424" s="1"/>
      <c r="B424" s="1"/>
      <c r="C424" s="1"/>
      <c r="D424" s="1"/>
      <c r="E424" s="1"/>
      <c r="F424" s="1"/>
    </row>
    <row r="425" spans="1:6">
      <c r="A425" s="1"/>
      <c r="B425" s="1"/>
      <c r="C425" s="1"/>
      <c r="D425" s="1"/>
      <c r="E425" s="1"/>
      <c r="F425" s="1"/>
    </row>
    <row r="426" spans="1:6">
      <c r="A426" s="1"/>
      <c r="B426" s="1"/>
      <c r="C426" s="1"/>
      <c r="D426" s="1"/>
      <c r="E426" s="1"/>
      <c r="F426" s="1"/>
    </row>
    <row r="427" spans="1:6">
      <c r="A427" s="1"/>
      <c r="B427" s="1"/>
      <c r="C427" s="1"/>
      <c r="D427" s="1"/>
      <c r="E427" s="1"/>
      <c r="F427" s="1"/>
    </row>
    <row r="428" spans="1:6">
      <c r="A428" s="1"/>
      <c r="B428" s="1"/>
      <c r="C428" s="1"/>
      <c r="D428" s="1"/>
      <c r="E428" s="1"/>
      <c r="F428" s="1"/>
    </row>
    <row r="429" spans="1:6">
      <c r="A429" s="1"/>
      <c r="B429" s="1"/>
      <c r="C429" s="1"/>
      <c r="D429" s="1"/>
      <c r="E429" s="1"/>
      <c r="F429" s="1"/>
    </row>
    <row r="430" spans="1:6">
      <c r="A430" s="1"/>
      <c r="B430" s="1"/>
      <c r="C430" s="1"/>
      <c r="D430" s="1"/>
      <c r="E430" s="1"/>
      <c r="F430" s="1"/>
    </row>
    <row r="431" spans="1:6">
      <c r="A431" s="1"/>
      <c r="B431" s="1"/>
      <c r="C431" s="1"/>
      <c r="D431" s="1"/>
      <c r="E431" s="1"/>
      <c r="F431" s="1"/>
    </row>
    <row r="432" spans="1:6">
      <c r="A432" s="1"/>
      <c r="B432" s="1"/>
      <c r="C432" s="1"/>
      <c r="D432" s="1"/>
      <c r="E432" s="1"/>
      <c r="F432" s="1"/>
    </row>
    <row r="433" spans="1:6">
      <c r="A433" s="1"/>
      <c r="B433" s="1"/>
      <c r="C433" s="1"/>
      <c r="D433" s="1"/>
      <c r="E433" s="1"/>
      <c r="F433" s="1"/>
    </row>
    <row r="434" spans="1:6">
      <c r="A434" s="1"/>
      <c r="B434" s="1"/>
      <c r="C434" s="1"/>
      <c r="D434" s="1"/>
      <c r="E434" s="1"/>
      <c r="F434" s="1"/>
    </row>
    <row r="435" spans="1:6">
      <c r="A435" s="1"/>
      <c r="B435" s="1"/>
      <c r="C435" s="1"/>
      <c r="D435" s="1"/>
      <c r="E435" s="1"/>
      <c r="F435" s="1"/>
    </row>
    <row r="436" spans="1:6">
      <c r="A436" s="1"/>
      <c r="B436" s="1"/>
      <c r="C436" s="1"/>
      <c r="D436" s="1"/>
      <c r="E436" s="1"/>
      <c r="F436" s="1"/>
    </row>
    <row r="437" spans="1:6">
      <c r="A437" s="1"/>
      <c r="B437" s="1"/>
      <c r="C437" s="1"/>
      <c r="D437" s="1"/>
      <c r="E437" s="1"/>
      <c r="F437" s="1"/>
    </row>
    <row r="438" spans="1:6">
      <c r="A438" s="1"/>
      <c r="B438" s="1"/>
      <c r="C438" s="1"/>
      <c r="D438" s="1"/>
      <c r="E438" s="1"/>
      <c r="F438" s="1"/>
    </row>
    <row r="439" spans="1:6">
      <c r="A439" s="1"/>
      <c r="B439" s="1"/>
      <c r="C439" s="1"/>
      <c r="D439" s="1"/>
      <c r="E439" s="1"/>
      <c r="F439" s="1"/>
    </row>
    <row r="440" spans="1:6">
      <c r="A440" s="1"/>
      <c r="B440" s="1"/>
      <c r="C440" s="1"/>
      <c r="D440" s="1"/>
      <c r="E440" s="1"/>
      <c r="F440" s="1"/>
    </row>
    <row r="441" spans="1:6">
      <c r="A441" s="1"/>
      <c r="B441" s="1"/>
      <c r="C441" s="1"/>
      <c r="D441" s="1"/>
      <c r="E441" s="1"/>
      <c r="F441" s="1"/>
    </row>
    <row r="442" spans="1:6">
      <c r="A442" s="1"/>
      <c r="B442" s="1"/>
      <c r="C442" s="1"/>
      <c r="D442" s="1"/>
      <c r="E442" s="1"/>
      <c r="F442" s="1"/>
    </row>
    <row r="443" spans="1:6">
      <c r="A443" s="1"/>
      <c r="B443" s="1"/>
      <c r="C443" s="1"/>
      <c r="D443" s="1"/>
      <c r="E443" s="1"/>
      <c r="F443" s="1"/>
    </row>
    <row r="444" spans="1:6">
      <c r="A444" s="1"/>
      <c r="B444" s="1"/>
      <c r="C444" s="1"/>
      <c r="D444" s="1"/>
      <c r="E444" s="1"/>
      <c r="F444" s="1"/>
    </row>
    <row r="445" spans="1:6">
      <c r="A445" s="1"/>
      <c r="B445" s="1"/>
      <c r="C445" s="1"/>
      <c r="D445" s="1"/>
      <c r="E445" s="1"/>
      <c r="F445" s="1"/>
    </row>
    <row r="446" spans="1:6">
      <c r="A446" s="1"/>
      <c r="B446" s="1"/>
      <c r="C446" s="1"/>
      <c r="D446" s="1"/>
      <c r="E446" s="1"/>
      <c r="F446" s="1"/>
    </row>
    <row r="447" spans="1:6">
      <c r="A447" s="1"/>
      <c r="B447" s="1"/>
      <c r="C447" s="1"/>
      <c r="D447" s="1"/>
      <c r="E447" s="1"/>
      <c r="F447" s="1"/>
    </row>
    <row r="448" spans="1:6">
      <c r="A448" s="1"/>
      <c r="B448" s="1"/>
      <c r="C448" s="1"/>
      <c r="D448" s="1"/>
      <c r="E448" s="1"/>
      <c r="F448" s="1"/>
    </row>
    <row r="449" spans="1:6">
      <c r="A449" s="1"/>
      <c r="B449" s="1"/>
      <c r="C449" s="1"/>
      <c r="D449" s="1"/>
      <c r="E449" s="1"/>
      <c r="F449" s="1"/>
    </row>
    <row r="450" spans="1:6">
      <c r="A450" s="1"/>
      <c r="B450" s="1"/>
      <c r="C450" s="1"/>
      <c r="D450" s="1"/>
      <c r="E450" s="1"/>
      <c r="F450" s="1"/>
    </row>
    <row r="451" spans="1:6">
      <c r="A451" s="1"/>
      <c r="B451" s="1"/>
      <c r="C451" s="1"/>
      <c r="D451" s="1"/>
      <c r="E451" s="1"/>
      <c r="F451" s="1"/>
    </row>
    <row r="452" spans="1:6">
      <c r="A452" s="1"/>
      <c r="B452" s="1"/>
      <c r="C452" s="1"/>
      <c r="D452" s="1"/>
      <c r="E452" s="1"/>
      <c r="F452" s="1"/>
    </row>
    <row r="453" spans="1:6">
      <c r="A453" s="1"/>
      <c r="B453" s="1"/>
      <c r="C453" s="1"/>
      <c r="D453" s="1"/>
      <c r="E453" s="1"/>
      <c r="F453" s="1"/>
    </row>
    <row r="454" spans="1:6">
      <c r="A454" s="1"/>
      <c r="B454" s="1"/>
      <c r="C454" s="1"/>
      <c r="D454" s="1"/>
      <c r="E454" s="1"/>
      <c r="F454" s="1"/>
    </row>
    <row r="455" spans="1:6">
      <c r="A455" s="1"/>
      <c r="B455" s="1"/>
      <c r="C455" s="1"/>
      <c r="D455" s="1"/>
      <c r="E455" s="1"/>
      <c r="F455" s="1"/>
    </row>
    <row r="456" spans="1:6">
      <c r="A456" s="1"/>
      <c r="B456" s="1"/>
      <c r="C456" s="1"/>
      <c r="D456" s="1"/>
      <c r="E456" s="1"/>
      <c r="F456" s="1"/>
    </row>
    <row r="457" spans="1:6">
      <c r="A457" s="1"/>
      <c r="B457" s="1"/>
      <c r="C457" s="1"/>
      <c r="D457" s="1"/>
      <c r="E457" s="1"/>
      <c r="F457" s="1"/>
    </row>
    <row r="458" spans="1:6">
      <c r="A458" s="1"/>
      <c r="B458" s="1"/>
      <c r="C458" s="1"/>
      <c r="D458" s="1"/>
      <c r="E458" s="1"/>
      <c r="F458" s="1"/>
    </row>
    <row r="459" spans="1:6">
      <c r="A459" s="1"/>
      <c r="B459" s="1"/>
      <c r="C459" s="1"/>
      <c r="D459" s="1"/>
      <c r="E459" s="1"/>
      <c r="F459" s="1"/>
    </row>
    <row r="460" spans="1:6">
      <c r="A460" s="1"/>
      <c r="B460" s="1"/>
      <c r="C460" s="1"/>
      <c r="D460" s="1"/>
      <c r="E460" s="1"/>
      <c r="F460" s="1"/>
    </row>
    <row r="461" spans="1:6">
      <c r="A461" s="1"/>
      <c r="B461" s="1"/>
      <c r="C461" s="1"/>
      <c r="D461" s="1"/>
      <c r="E461" s="1"/>
      <c r="F461" s="1"/>
    </row>
    <row r="462" spans="1:6">
      <c r="A462" s="1"/>
      <c r="B462" s="1"/>
      <c r="C462" s="1"/>
      <c r="D462" s="1"/>
      <c r="E462" s="1"/>
      <c r="F462" s="1"/>
    </row>
    <row r="463" spans="1:6">
      <c r="A463" s="1"/>
      <c r="B463" s="1"/>
      <c r="C463" s="1"/>
      <c r="D463" s="1"/>
      <c r="E463" s="1"/>
      <c r="F463" s="1"/>
    </row>
    <row r="464" spans="1:6">
      <c r="A464" s="1"/>
      <c r="B464" s="1"/>
      <c r="C464" s="1"/>
      <c r="D464" s="1"/>
      <c r="E464" s="1"/>
      <c r="F464" s="1"/>
    </row>
    <row r="465" spans="1:6">
      <c r="A465" s="1"/>
      <c r="B465" s="1"/>
      <c r="C465" s="1"/>
      <c r="D465" s="1"/>
      <c r="E465" s="1"/>
      <c r="F465" s="1"/>
    </row>
    <row r="466" spans="1:6">
      <c r="A466" s="1"/>
      <c r="B466" s="1"/>
      <c r="C466" s="1"/>
      <c r="D466" s="1"/>
      <c r="E466" s="1"/>
      <c r="F466" s="1"/>
    </row>
    <row r="467" spans="1:6">
      <c r="A467" s="1"/>
      <c r="B467" s="1"/>
      <c r="C467" s="1"/>
      <c r="D467" s="1"/>
      <c r="E467" s="1"/>
      <c r="F467" s="1"/>
    </row>
    <row r="468" spans="1:6">
      <c r="A468" s="1"/>
      <c r="B468" s="1"/>
      <c r="C468" s="1"/>
      <c r="D468" s="1"/>
      <c r="E468" s="1"/>
      <c r="F468" s="1"/>
    </row>
    <row r="469" spans="1:6">
      <c r="A469" s="1"/>
      <c r="B469" s="1"/>
      <c r="C469" s="1"/>
      <c r="D469" s="1"/>
      <c r="E469" s="1"/>
      <c r="F469" s="1"/>
    </row>
    <row r="470" spans="1:6">
      <c r="A470" s="1"/>
      <c r="B470" s="1"/>
      <c r="C470" s="1"/>
      <c r="D470" s="1"/>
      <c r="E470" s="1"/>
      <c r="F470" s="1"/>
    </row>
    <row r="471" spans="1:6">
      <c r="A471" s="1"/>
      <c r="B471" s="1"/>
      <c r="C471" s="1"/>
      <c r="D471" s="1"/>
      <c r="E471" s="1"/>
      <c r="F471" s="1"/>
    </row>
    <row r="472" spans="1:6">
      <c r="A472" s="1"/>
      <c r="B472" s="1"/>
      <c r="C472" s="1"/>
      <c r="D472" s="1"/>
      <c r="E472" s="1"/>
      <c r="F472" s="1"/>
    </row>
    <row r="473" spans="1:6">
      <c r="A473" s="1"/>
      <c r="B473" s="1"/>
      <c r="C473" s="1"/>
      <c r="D473" s="1"/>
      <c r="E473" s="1"/>
      <c r="F473" s="1"/>
    </row>
    <row r="474" spans="1:6">
      <c r="A474" s="1"/>
      <c r="B474" s="1"/>
      <c r="C474" s="1"/>
      <c r="D474" s="1"/>
      <c r="E474" s="1"/>
      <c r="F474" s="1"/>
    </row>
    <row r="475" spans="1:6">
      <c r="A475" s="1"/>
      <c r="B475" s="1"/>
      <c r="C475" s="1"/>
      <c r="D475" s="1"/>
      <c r="E475" s="1"/>
      <c r="F475" s="1"/>
    </row>
    <row r="476" spans="1:6">
      <c r="A476" s="1"/>
      <c r="B476" s="1"/>
      <c r="C476" s="1"/>
      <c r="D476" s="1"/>
      <c r="E476" s="1"/>
      <c r="F476" s="1"/>
    </row>
    <row r="477" spans="1:6">
      <c r="A477" s="1"/>
      <c r="B477" s="1"/>
      <c r="C477" s="1"/>
      <c r="D477" s="1"/>
      <c r="E477" s="1"/>
      <c r="F477" s="1"/>
    </row>
    <row r="478" spans="1:6">
      <c r="A478" s="1"/>
      <c r="B478" s="1"/>
      <c r="C478" s="1"/>
      <c r="D478" s="1"/>
      <c r="E478" s="1"/>
      <c r="F478" s="1"/>
    </row>
    <row r="479" spans="1:6">
      <c r="A479" s="1"/>
      <c r="B479" s="1"/>
      <c r="C479" s="1"/>
      <c r="D479" s="1"/>
      <c r="E479" s="1"/>
      <c r="F479" s="1"/>
    </row>
    <row r="480" spans="1:6">
      <c r="A480" s="1"/>
      <c r="B480" s="1"/>
      <c r="C480" s="1"/>
      <c r="D480" s="1"/>
      <c r="E480" s="1"/>
      <c r="F480" s="1"/>
    </row>
    <row r="481" spans="1:6">
      <c r="A481" s="1"/>
      <c r="B481" s="1"/>
      <c r="C481" s="1"/>
      <c r="D481" s="1"/>
      <c r="E481" s="1"/>
      <c r="F481" s="1"/>
    </row>
    <row r="482" spans="1:6">
      <c r="A482" s="1"/>
      <c r="B482" s="1"/>
      <c r="C482" s="1"/>
      <c r="D482" s="1"/>
      <c r="E482" s="1"/>
      <c r="F482" s="1"/>
    </row>
    <row r="483" spans="1:6">
      <c r="A483" s="1"/>
      <c r="B483" s="1"/>
      <c r="C483" s="1"/>
      <c r="D483" s="1"/>
      <c r="E483" s="1"/>
      <c r="F483" s="1"/>
    </row>
    <row r="484" spans="1:6">
      <c r="A484" s="1"/>
      <c r="B484" s="1"/>
      <c r="C484" s="1"/>
      <c r="D484" s="1"/>
      <c r="E484" s="1"/>
      <c r="F484" s="1"/>
    </row>
    <row r="485" spans="1:6">
      <c r="A485" s="1"/>
      <c r="B485" s="1"/>
      <c r="C485" s="1"/>
      <c r="D485" s="1"/>
      <c r="E485" s="1"/>
      <c r="F485" s="1"/>
    </row>
    <row r="486" spans="1:6">
      <c r="A486" s="1"/>
      <c r="B486" s="1"/>
      <c r="C486" s="1"/>
      <c r="D486" s="1"/>
      <c r="E486" s="1"/>
      <c r="F486" s="1"/>
    </row>
    <row r="487" spans="1:6">
      <c r="A487" s="1"/>
      <c r="B487" s="1"/>
      <c r="C487" s="1"/>
      <c r="D487" s="1"/>
      <c r="E487" s="1"/>
      <c r="F487" s="1"/>
    </row>
    <row r="488" spans="1:6">
      <c r="A488" s="1"/>
      <c r="B488" s="1"/>
      <c r="C488" s="1"/>
      <c r="D488" s="1"/>
      <c r="E488" s="1"/>
      <c r="F488" s="1"/>
    </row>
    <row r="489" spans="1:6">
      <c r="A489" s="1"/>
      <c r="B489" s="1"/>
      <c r="C489" s="1"/>
      <c r="D489" s="1"/>
      <c r="E489" s="1"/>
      <c r="F489" s="1"/>
    </row>
    <row r="490" spans="1:6">
      <c r="A490" s="1"/>
      <c r="B490" s="1"/>
      <c r="C490" s="1"/>
      <c r="D490" s="1"/>
      <c r="E490" s="1"/>
      <c r="F490" s="1"/>
    </row>
    <row r="491" spans="1:6">
      <c r="A491" s="1"/>
      <c r="B491" s="1"/>
      <c r="C491" s="1"/>
      <c r="D491" s="1"/>
      <c r="E491" s="1"/>
      <c r="F491" s="1"/>
    </row>
    <row r="492" spans="1:6">
      <c r="A492" s="1"/>
      <c r="B492" s="1"/>
      <c r="C492" s="1"/>
      <c r="D492" s="1"/>
      <c r="E492" s="1"/>
      <c r="F492" s="1"/>
    </row>
    <row r="493" spans="1:6">
      <c r="A493" s="1"/>
      <c r="B493" s="1"/>
      <c r="C493" s="1"/>
      <c r="D493" s="1"/>
      <c r="E493" s="1"/>
      <c r="F493" s="1"/>
    </row>
    <row r="494" spans="1:6">
      <c r="A494" s="1"/>
      <c r="B494" s="1"/>
      <c r="C494" s="1"/>
      <c r="D494" s="1"/>
      <c r="E494" s="1"/>
      <c r="F494" s="1"/>
    </row>
    <row r="495" spans="1:6">
      <c r="A495" s="1"/>
      <c r="B495" s="1"/>
      <c r="C495" s="1"/>
      <c r="D495" s="1"/>
      <c r="E495" s="1"/>
      <c r="F495" s="1"/>
    </row>
    <row r="496" spans="1:6">
      <c r="A496" s="1"/>
      <c r="B496" s="1"/>
      <c r="C496" s="1"/>
      <c r="D496" s="1"/>
      <c r="E496" s="1"/>
      <c r="F496" s="1"/>
    </row>
    <row r="497" spans="1:6">
      <c r="A497" s="1"/>
      <c r="B497" s="1"/>
      <c r="C497" s="1"/>
      <c r="D497" s="1"/>
      <c r="E497" s="1"/>
      <c r="F497" s="1"/>
    </row>
    <row r="498" spans="1:6">
      <c r="A498" s="1"/>
      <c r="B498" s="1"/>
      <c r="C498" s="1"/>
      <c r="D498" s="1"/>
      <c r="E498" s="1"/>
      <c r="F498" s="1"/>
    </row>
    <row r="499" spans="1:6">
      <c r="A499" s="1"/>
      <c r="B499" s="1"/>
      <c r="C499" s="1"/>
      <c r="D499" s="1"/>
      <c r="E499" s="1"/>
      <c r="F499" s="1"/>
    </row>
    <row r="500" spans="1:6">
      <c r="A500" s="1"/>
      <c r="B500" s="1"/>
      <c r="C500" s="1"/>
      <c r="D500" s="1"/>
      <c r="E500" s="1"/>
      <c r="F500" s="1"/>
    </row>
    <row r="501" spans="1:6">
      <c r="A501" s="1"/>
      <c r="B501" s="1"/>
      <c r="C501" s="1"/>
      <c r="D501" s="1"/>
      <c r="E501" s="1"/>
      <c r="F501" s="1"/>
    </row>
    <row r="502" spans="1:6">
      <c r="A502" s="1"/>
      <c r="B502" s="1"/>
      <c r="C502" s="1"/>
      <c r="D502" s="1"/>
      <c r="E502" s="1"/>
      <c r="F502" s="1"/>
    </row>
    <row r="503" spans="1:6">
      <c r="A503" s="1"/>
      <c r="B503" s="1"/>
      <c r="C503" s="1"/>
      <c r="D503" s="1"/>
      <c r="E503" s="1"/>
      <c r="F503" s="1"/>
    </row>
    <row r="504" spans="1:6">
      <c r="A504" s="1"/>
      <c r="B504" s="1"/>
      <c r="C504" s="1"/>
      <c r="D504" s="1"/>
      <c r="E504" s="1"/>
      <c r="F504" s="1"/>
    </row>
    <row r="505" spans="1:6">
      <c r="A505" s="1"/>
      <c r="B505" s="1"/>
      <c r="C505" s="1"/>
      <c r="D505" s="1"/>
      <c r="E505" s="1"/>
      <c r="F505" s="1"/>
    </row>
    <row r="506" spans="1:6">
      <c r="A506" s="1"/>
      <c r="B506" s="1"/>
      <c r="C506" s="1"/>
      <c r="D506" s="1"/>
      <c r="E506" s="1"/>
      <c r="F506" s="1"/>
    </row>
    <row r="507" spans="1:6">
      <c r="A507" s="1"/>
      <c r="B507" s="1"/>
      <c r="C507" s="1"/>
      <c r="D507" s="1"/>
      <c r="E507" s="1"/>
      <c r="F507" s="1"/>
    </row>
    <row r="508" spans="1:6">
      <c r="A508" s="1"/>
      <c r="B508" s="1"/>
      <c r="C508" s="1"/>
      <c r="D508" s="1"/>
      <c r="E508" s="1"/>
      <c r="F508" s="1"/>
    </row>
    <row r="509" spans="1:6">
      <c r="A509" s="1"/>
      <c r="B509" s="1"/>
      <c r="C509" s="1"/>
      <c r="D509" s="1"/>
      <c r="E509" s="1"/>
      <c r="F509" s="1"/>
    </row>
    <row r="510" spans="1:6">
      <c r="A510" s="1"/>
      <c r="B510" s="1"/>
      <c r="C510" s="1"/>
      <c r="D510" s="1"/>
      <c r="E510" s="1"/>
      <c r="F510" s="1"/>
    </row>
    <row r="511" spans="1:6">
      <c r="A511" s="1"/>
      <c r="B511" s="1"/>
      <c r="C511" s="1"/>
      <c r="D511" s="1"/>
      <c r="E511" s="1"/>
      <c r="F511" s="1"/>
    </row>
    <row r="512" spans="1:6">
      <c r="A512" s="1"/>
      <c r="B512" s="1"/>
      <c r="C512" s="1"/>
      <c r="D512" s="1"/>
      <c r="E512" s="1"/>
      <c r="F512" s="1"/>
    </row>
    <row r="513" spans="1:6">
      <c r="A513" s="1"/>
      <c r="B513" s="1"/>
      <c r="C513" s="1"/>
      <c r="D513" s="1"/>
      <c r="E513" s="1"/>
      <c r="F513" s="1"/>
    </row>
    <row r="514" spans="1:6">
      <c r="A514" s="1"/>
      <c r="B514" s="1"/>
      <c r="C514" s="1"/>
      <c r="D514" s="1"/>
      <c r="E514" s="1"/>
      <c r="F514" s="1"/>
    </row>
    <row r="515" spans="1:6">
      <c r="A515" s="1"/>
      <c r="B515" s="1"/>
      <c r="C515" s="1"/>
      <c r="D515" s="1"/>
      <c r="E515" s="1"/>
      <c r="F515" s="1"/>
    </row>
    <row r="516" spans="1:6">
      <c r="A516" s="1"/>
      <c r="B516" s="1"/>
      <c r="C516" s="1"/>
      <c r="D516" s="1"/>
      <c r="E516" s="1"/>
      <c r="F516" s="1"/>
    </row>
    <row r="517" spans="1:6">
      <c r="A517" s="1"/>
      <c r="B517" s="1"/>
      <c r="C517" s="1"/>
      <c r="D517" s="1"/>
      <c r="E517" s="1"/>
      <c r="F517" s="1"/>
    </row>
    <row r="518" spans="1:6">
      <c r="A518" s="1"/>
      <c r="B518" s="1"/>
      <c r="C518" s="1"/>
      <c r="D518" s="1"/>
      <c r="E518" s="1"/>
      <c r="F518" s="1"/>
    </row>
    <row r="519" spans="1:6">
      <c r="A519" s="1"/>
      <c r="B519" s="1"/>
      <c r="C519" s="1"/>
      <c r="D519" s="1"/>
      <c r="E519" s="1"/>
      <c r="F519" s="1"/>
    </row>
    <row r="520" spans="1:6">
      <c r="A520" s="1"/>
      <c r="B520" s="1"/>
      <c r="C520" s="1"/>
      <c r="D520" s="1"/>
      <c r="E520" s="1"/>
      <c r="F520" s="1"/>
    </row>
    <row r="521" spans="1:6">
      <c r="A521" s="1"/>
      <c r="B521" s="1"/>
      <c r="C521" s="1"/>
      <c r="D521" s="1"/>
      <c r="E521" s="1"/>
      <c r="F521" s="1"/>
    </row>
    <row r="522" spans="1:6">
      <c r="A522" s="1"/>
      <c r="B522" s="1"/>
      <c r="C522" s="1"/>
      <c r="D522" s="1"/>
      <c r="E522" s="1"/>
      <c r="F522" s="1"/>
    </row>
    <row r="523" spans="1:6">
      <c r="A523" s="1"/>
      <c r="B523" s="1"/>
      <c r="C523" s="1"/>
      <c r="D523" s="1"/>
      <c r="E523" s="1"/>
      <c r="F523" s="1"/>
    </row>
    <row r="524" spans="1:6">
      <c r="A524" s="1"/>
      <c r="B524" s="1"/>
      <c r="C524" s="1"/>
      <c r="D524" s="1"/>
      <c r="E524" s="1"/>
      <c r="F524" s="1"/>
    </row>
    <row r="525" spans="1:6">
      <c r="A525" s="1"/>
      <c r="B525" s="1"/>
      <c r="C525" s="1"/>
      <c r="D525" s="1"/>
      <c r="E525" s="1"/>
      <c r="F525" s="1"/>
    </row>
    <row r="526" spans="1:6">
      <c r="A526" s="1"/>
      <c r="B526" s="1"/>
      <c r="C526" s="1"/>
      <c r="D526" s="1"/>
      <c r="E526" s="1"/>
      <c r="F526" s="1"/>
    </row>
    <row r="527" spans="1:6">
      <c r="A527" s="1"/>
      <c r="B527" s="1"/>
      <c r="C527" s="1"/>
      <c r="D527" s="1"/>
      <c r="E527" s="1"/>
      <c r="F527" s="1"/>
    </row>
    <row r="528" spans="1:6">
      <c r="A528" s="1"/>
      <c r="B528" s="1"/>
      <c r="C528" s="1"/>
      <c r="D528" s="1"/>
      <c r="E528" s="1"/>
      <c r="F528" s="1"/>
    </row>
    <row r="529" spans="1:6">
      <c r="A529" s="1"/>
      <c r="B529" s="1"/>
      <c r="C529" s="1"/>
      <c r="D529" s="1"/>
      <c r="E529" s="1"/>
      <c r="F529" s="1"/>
    </row>
    <row r="530" spans="1:6">
      <c r="A530" s="1"/>
      <c r="B530" s="1"/>
      <c r="C530" s="1"/>
      <c r="D530" s="1"/>
      <c r="E530" s="1"/>
      <c r="F530" s="1"/>
    </row>
    <row r="531" spans="1:6">
      <c r="A531" s="1"/>
      <c r="B531" s="1"/>
      <c r="C531" s="1"/>
      <c r="D531" s="1"/>
      <c r="E531" s="1"/>
      <c r="F531" s="1"/>
    </row>
    <row r="532" spans="1:6">
      <c r="A532" s="1"/>
      <c r="B532" s="1"/>
      <c r="C532" s="1"/>
      <c r="D532" s="1"/>
      <c r="E532" s="1"/>
      <c r="F532" s="1"/>
    </row>
    <row r="533" spans="1:6">
      <c r="A533" s="1"/>
      <c r="B533" s="1"/>
      <c r="C533" s="1"/>
      <c r="D533" s="1"/>
      <c r="E533" s="1"/>
      <c r="F533" s="1"/>
    </row>
    <row r="534" spans="1:6">
      <c r="A534" s="1"/>
      <c r="B534" s="1"/>
      <c r="C534" s="1"/>
      <c r="D534" s="1"/>
      <c r="E534" s="1"/>
      <c r="F534" s="1"/>
    </row>
    <row r="535" spans="1:6">
      <c r="A535" s="1"/>
      <c r="B535" s="1"/>
      <c r="C535" s="1"/>
      <c r="D535" s="1"/>
      <c r="E535" s="1"/>
      <c r="F535" s="1"/>
    </row>
    <row r="536" spans="1:6">
      <c r="A536" s="1"/>
      <c r="B536" s="1"/>
      <c r="C536" s="1"/>
      <c r="D536" s="1"/>
      <c r="E536" s="1"/>
      <c r="F536" s="1"/>
    </row>
    <row r="537" spans="1:6">
      <c r="A537" s="1"/>
      <c r="B537" s="1"/>
      <c r="C537" s="1"/>
      <c r="D537" s="1"/>
      <c r="E537" s="1"/>
      <c r="F537" s="1"/>
    </row>
    <row r="538" spans="1:6">
      <c r="A538" s="1"/>
      <c r="B538" s="1"/>
      <c r="C538" s="1"/>
      <c r="D538" s="1"/>
      <c r="E538" s="1"/>
      <c r="F538" s="1"/>
    </row>
    <row r="539" spans="1:6">
      <c r="A539" s="1"/>
      <c r="B539" s="1"/>
      <c r="C539" s="1"/>
      <c r="D539" s="1"/>
      <c r="E539" s="1"/>
      <c r="F539" s="1"/>
    </row>
    <row r="540" spans="1:6">
      <c r="A540" s="1"/>
      <c r="B540" s="1"/>
      <c r="C540" s="1"/>
      <c r="D540" s="1"/>
      <c r="E540" s="1"/>
      <c r="F540" s="1"/>
    </row>
    <row r="541" spans="1:6">
      <c r="A541" s="1"/>
      <c r="B541" s="1"/>
      <c r="C541" s="1"/>
      <c r="D541" s="1"/>
      <c r="E541" s="1"/>
      <c r="F541" s="1"/>
    </row>
    <row r="542" spans="1:6">
      <c r="A542" s="1"/>
      <c r="B542" s="1"/>
      <c r="C542" s="1"/>
      <c r="D542" s="1"/>
      <c r="E542" s="1"/>
      <c r="F542" s="1"/>
    </row>
    <row r="543" spans="1:6">
      <c r="A543" s="1"/>
      <c r="B543" s="1"/>
      <c r="C543" s="1"/>
      <c r="D543" s="1"/>
      <c r="E543" s="1"/>
      <c r="F543" s="1"/>
    </row>
    <row r="544" spans="1:6">
      <c r="A544" s="1"/>
      <c r="B544" s="1"/>
      <c r="C544" s="1"/>
      <c r="D544" s="1"/>
      <c r="E544" s="1"/>
      <c r="F544" s="1"/>
    </row>
    <row r="545" spans="1:6">
      <c r="A545" s="1"/>
      <c r="B545" s="1"/>
      <c r="C545" s="1"/>
      <c r="D545" s="1"/>
      <c r="E545" s="1"/>
      <c r="F545" s="1"/>
    </row>
    <row r="546" spans="1:6">
      <c r="A546" s="1"/>
      <c r="B546" s="1"/>
      <c r="C546" s="1"/>
      <c r="D546" s="1"/>
      <c r="E546" s="1"/>
      <c r="F546" s="1"/>
    </row>
    <row r="547" spans="1:6">
      <c r="A547" s="1"/>
      <c r="B547" s="1"/>
      <c r="C547" s="1"/>
      <c r="D547" s="1"/>
      <c r="E547" s="1"/>
      <c r="F547" s="1"/>
    </row>
    <row r="548" spans="1:6">
      <c r="A548" s="1"/>
      <c r="B548" s="1"/>
      <c r="C548" s="1"/>
      <c r="D548" s="1"/>
      <c r="E548" s="1"/>
      <c r="F548" s="1"/>
    </row>
    <row r="549" spans="1:6">
      <c r="A549" s="1"/>
      <c r="B549" s="1"/>
      <c r="C549" s="1"/>
      <c r="D549" s="1"/>
      <c r="E549" s="1"/>
      <c r="F549" s="1"/>
    </row>
    <row r="550" spans="1:6">
      <c r="A550" s="1"/>
      <c r="B550" s="1"/>
      <c r="C550" s="1"/>
      <c r="D550" s="1"/>
      <c r="E550" s="1"/>
      <c r="F550" s="1"/>
    </row>
    <row r="551" spans="1:6">
      <c r="A551" s="1"/>
      <c r="B551" s="1"/>
      <c r="C551" s="1"/>
      <c r="D551" s="1"/>
      <c r="E551" s="1"/>
      <c r="F551" s="1"/>
    </row>
    <row r="552" spans="1:6">
      <c r="A552" s="1"/>
      <c r="B552" s="1"/>
      <c r="C552" s="1"/>
      <c r="D552" s="1"/>
      <c r="E552" s="1"/>
      <c r="F552" s="1"/>
    </row>
    <row r="553" spans="1:6">
      <c r="A553" s="1"/>
      <c r="B553" s="1"/>
      <c r="C553" s="1"/>
      <c r="D553" s="1"/>
      <c r="E553" s="1"/>
      <c r="F553" s="1"/>
    </row>
    <row r="554" spans="1:6">
      <c r="A554" s="1"/>
      <c r="B554" s="1"/>
      <c r="C554" s="1"/>
      <c r="D554" s="1"/>
      <c r="E554" s="1"/>
      <c r="F554" s="1"/>
    </row>
    <row r="555" spans="1:6">
      <c r="A555" s="1"/>
      <c r="B555" s="1"/>
      <c r="C555" s="1"/>
      <c r="D555" s="1"/>
      <c r="E555" s="1"/>
      <c r="F555" s="1"/>
    </row>
    <row r="556" spans="1:6">
      <c r="A556" s="1"/>
      <c r="B556" s="1"/>
      <c r="C556" s="1"/>
      <c r="D556" s="1"/>
      <c r="E556" s="1"/>
      <c r="F556" s="1"/>
    </row>
    <row r="557" spans="1:6">
      <c r="A557" s="1"/>
      <c r="B557" s="1"/>
      <c r="C557" s="1"/>
      <c r="D557" s="1"/>
      <c r="E557" s="1"/>
      <c r="F557" s="1"/>
    </row>
    <row r="558" spans="1:6">
      <c r="A558" s="1"/>
      <c r="B558" s="1"/>
      <c r="C558" s="1"/>
      <c r="D558" s="1"/>
      <c r="E558" s="1"/>
      <c r="F558" s="1"/>
    </row>
    <row r="559" spans="1:6">
      <c r="A559" s="1"/>
      <c r="B559" s="1"/>
      <c r="C559" s="1"/>
      <c r="D559" s="1"/>
      <c r="E559" s="1"/>
      <c r="F559" s="1"/>
    </row>
    <row r="560" spans="1:6">
      <c r="A560" s="1"/>
      <c r="B560" s="1"/>
      <c r="C560" s="1"/>
      <c r="D560" s="1"/>
      <c r="E560" s="1"/>
      <c r="F560" s="1"/>
    </row>
    <row r="561" spans="1:6">
      <c r="A561" s="1"/>
      <c r="B561" s="1"/>
      <c r="C561" s="1"/>
      <c r="D561" s="1"/>
      <c r="E561" s="1"/>
      <c r="F561" s="1"/>
    </row>
    <row r="562" spans="1:6">
      <c r="A562" s="1"/>
      <c r="B562" s="1"/>
      <c r="C562" s="1"/>
      <c r="D562" s="1"/>
      <c r="E562" s="1"/>
      <c r="F562" s="1"/>
    </row>
    <row r="563" spans="1:6">
      <c r="A563" s="1"/>
      <c r="B563" s="1"/>
      <c r="C563" s="1"/>
      <c r="D563" s="1"/>
      <c r="E563" s="1"/>
      <c r="F563" s="1"/>
    </row>
    <row r="564" spans="1:6">
      <c r="A564" s="1"/>
      <c r="B564" s="1"/>
      <c r="C564" s="1"/>
      <c r="D564" s="1"/>
      <c r="E564" s="1"/>
      <c r="F564" s="1"/>
    </row>
    <row r="565" spans="1:6">
      <c r="A565" s="1"/>
      <c r="B565" s="1"/>
      <c r="C565" s="1"/>
      <c r="D565" s="1"/>
      <c r="E565" s="1"/>
      <c r="F565" s="1"/>
    </row>
    <row r="566" spans="1:6">
      <c r="A566" s="1"/>
      <c r="B566" s="1"/>
      <c r="C566" s="1"/>
      <c r="D566" s="1"/>
      <c r="E566" s="1"/>
      <c r="F566" s="1"/>
    </row>
    <row r="567" spans="1:6">
      <c r="A567" s="1"/>
      <c r="B567" s="1"/>
      <c r="C567" s="1"/>
      <c r="D567" s="1"/>
      <c r="E567" s="1"/>
      <c r="F567" s="1"/>
    </row>
    <row r="568" spans="1:6">
      <c r="A568" s="1"/>
      <c r="B568" s="1"/>
      <c r="C568" s="1"/>
      <c r="D568" s="1"/>
      <c r="E568" s="1"/>
      <c r="F568" s="1"/>
    </row>
    <row r="569" spans="1:6">
      <c r="A569" s="1"/>
      <c r="B569" s="1"/>
      <c r="C569" s="1"/>
      <c r="D569" s="1"/>
      <c r="E569" s="1"/>
      <c r="F569" s="1"/>
    </row>
    <row r="570" spans="1:6">
      <c r="A570" s="1"/>
      <c r="B570" s="1"/>
      <c r="C570" s="1"/>
      <c r="D570" s="1"/>
      <c r="E570" s="1"/>
      <c r="F570" s="1"/>
    </row>
    <row r="571" spans="1:6">
      <c r="A571" s="1"/>
      <c r="B571" s="1"/>
      <c r="C571" s="1"/>
      <c r="D571" s="1"/>
      <c r="E571" s="1"/>
      <c r="F571" s="1"/>
    </row>
    <row r="572" spans="1:6">
      <c r="A572" s="1"/>
      <c r="B572" s="1"/>
      <c r="C572" s="1"/>
      <c r="D572" s="1"/>
      <c r="E572" s="1"/>
      <c r="F572" s="1"/>
    </row>
    <row r="573" spans="1:6">
      <c r="A573" s="1"/>
      <c r="B573" s="1"/>
      <c r="C573" s="1"/>
      <c r="D573" s="1"/>
      <c r="E573" s="1"/>
      <c r="F573" s="1"/>
    </row>
    <row r="574" spans="1:6">
      <c r="A574" s="1"/>
      <c r="B574" s="1"/>
      <c r="C574" s="1"/>
      <c r="D574" s="1"/>
      <c r="E574" s="1"/>
      <c r="F574" s="1"/>
    </row>
    <row r="575" spans="1:6">
      <c r="A575" s="1"/>
      <c r="B575" s="1"/>
      <c r="C575" s="1"/>
      <c r="D575" s="1"/>
      <c r="E575" s="1"/>
      <c r="F575" s="1"/>
    </row>
    <row r="576" spans="1:6">
      <c r="A576" s="1"/>
      <c r="B576" s="1"/>
      <c r="C576" s="1"/>
      <c r="D576" s="1"/>
      <c r="E576" s="1"/>
      <c r="F576" s="1"/>
    </row>
    <row r="577" spans="1:6">
      <c r="A577" s="1"/>
      <c r="B577" s="1"/>
      <c r="C577" s="1"/>
      <c r="D577" s="1"/>
      <c r="E577" s="1"/>
      <c r="F577" s="1"/>
    </row>
    <row r="578" spans="1:6">
      <c r="A578" s="1"/>
      <c r="B578" s="1"/>
      <c r="C578" s="1"/>
      <c r="D578" s="1"/>
      <c r="E578" s="1"/>
      <c r="F578" s="1"/>
    </row>
    <row r="579" spans="1:6">
      <c r="A579" s="1"/>
      <c r="B579" s="1"/>
      <c r="C579" s="1"/>
      <c r="D579" s="1"/>
      <c r="E579" s="1"/>
      <c r="F579" s="1"/>
    </row>
    <row r="580" spans="1:6">
      <c r="A580" s="1"/>
      <c r="B580" s="1"/>
      <c r="C580" s="1"/>
      <c r="D580" s="1"/>
      <c r="E580" s="1"/>
      <c r="F580" s="1"/>
    </row>
    <row r="581" spans="1:6">
      <c r="A581" s="1"/>
      <c r="B581" s="1"/>
      <c r="C581" s="1"/>
      <c r="D581" s="1"/>
      <c r="E581" s="1"/>
      <c r="F581" s="1"/>
    </row>
    <row r="582" spans="1:6">
      <c r="A582" s="1"/>
      <c r="B582" s="1"/>
      <c r="C582" s="1"/>
      <c r="D582" s="1"/>
      <c r="E582" s="1"/>
      <c r="F582" s="1"/>
    </row>
    <row r="583" spans="1:6">
      <c r="A583" s="1"/>
      <c r="B583" s="1"/>
      <c r="C583" s="1"/>
      <c r="D583" s="1"/>
      <c r="E583" s="1"/>
      <c r="F583" s="1"/>
    </row>
    <row r="584" spans="1:6">
      <c r="A584" s="1"/>
      <c r="B584" s="1"/>
      <c r="C584" s="1"/>
      <c r="D584" s="1"/>
      <c r="E584" s="1"/>
      <c r="F584" s="1"/>
    </row>
    <row r="585" spans="1:6">
      <c r="A585" s="1"/>
      <c r="B585" s="1"/>
      <c r="C585" s="1"/>
      <c r="D585" s="1"/>
      <c r="E585" s="1"/>
      <c r="F585" s="1"/>
    </row>
    <row r="586" spans="1:6">
      <c r="A586" s="1"/>
      <c r="B586" s="1"/>
      <c r="C586" s="1"/>
      <c r="D586" s="1"/>
      <c r="E586" s="1"/>
      <c r="F586" s="1"/>
    </row>
    <row r="587" spans="1:6">
      <c r="A587" s="1"/>
      <c r="B587" s="1"/>
      <c r="C587" s="1"/>
      <c r="D587" s="1"/>
      <c r="E587" s="1"/>
      <c r="F587" s="1"/>
    </row>
    <row r="588" spans="1:6">
      <c r="A588" s="1"/>
      <c r="B588" s="1"/>
      <c r="C588" s="1"/>
      <c r="D588" s="1"/>
      <c r="E588" s="1"/>
      <c r="F588" s="1"/>
    </row>
    <row r="589" spans="1:6">
      <c r="A589" s="1"/>
      <c r="B589" s="1"/>
      <c r="C589" s="1"/>
      <c r="D589" s="1"/>
      <c r="E589" s="1"/>
      <c r="F589" s="1"/>
    </row>
    <row r="590" spans="1:6">
      <c r="A590" s="1"/>
      <c r="B590" s="1"/>
      <c r="C590" s="1"/>
      <c r="D590" s="1"/>
      <c r="E590" s="1"/>
      <c r="F590" s="1"/>
    </row>
    <row r="591" spans="1:6">
      <c r="A591" s="1"/>
      <c r="B591" s="1"/>
      <c r="C591" s="1"/>
      <c r="D591" s="1"/>
      <c r="E591" s="1"/>
      <c r="F591" s="1"/>
    </row>
    <row r="592" spans="1:6">
      <c r="A592" s="1"/>
      <c r="B592" s="1"/>
      <c r="C592" s="1"/>
      <c r="D592" s="1"/>
      <c r="E592" s="1"/>
      <c r="F592" s="1"/>
    </row>
    <row r="593" spans="1:6">
      <c r="A593" s="1"/>
      <c r="B593" s="1"/>
      <c r="C593" s="1"/>
      <c r="D593" s="1"/>
      <c r="E593" s="1"/>
      <c r="F593" s="1"/>
    </row>
    <row r="594" spans="1:6">
      <c r="A594" s="1"/>
      <c r="B594" s="1"/>
      <c r="C594" s="1"/>
      <c r="D594" s="1"/>
      <c r="E594" s="1"/>
      <c r="F594" s="1"/>
    </row>
    <row r="595" spans="1:6">
      <c r="A595" s="1"/>
      <c r="B595" s="1"/>
      <c r="C595" s="1"/>
      <c r="D595" s="1"/>
      <c r="E595" s="1"/>
      <c r="F595" s="1"/>
    </row>
    <row r="596" spans="1:6">
      <c r="A596" s="1"/>
      <c r="B596" s="1"/>
      <c r="C596" s="1"/>
      <c r="D596" s="1"/>
      <c r="E596" s="1"/>
      <c r="F596" s="1"/>
    </row>
    <row r="597" spans="1:6">
      <c r="A597" s="1"/>
      <c r="B597" s="1"/>
      <c r="C597" s="1"/>
      <c r="D597" s="1"/>
      <c r="E597" s="1"/>
      <c r="F597" s="1"/>
    </row>
    <row r="598" spans="1:6">
      <c r="A598" s="1"/>
      <c r="B598" s="1"/>
      <c r="C598" s="1"/>
      <c r="D598" s="1"/>
      <c r="E598" s="1"/>
      <c r="F598" s="1"/>
    </row>
    <row r="599" spans="1:6">
      <c r="A599" s="1"/>
      <c r="B599" s="1"/>
      <c r="C599" s="1"/>
      <c r="D599" s="1"/>
      <c r="E599" s="1"/>
      <c r="F599" s="1"/>
    </row>
    <row r="600" spans="1:6">
      <c r="A600" s="1"/>
      <c r="B600" s="1"/>
      <c r="C600" s="1"/>
      <c r="D600" s="1"/>
      <c r="E600" s="1"/>
      <c r="F600" s="1"/>
    </row>
    <row r="601" spans="1:6">
      <c r="A601" s="1"/>
      <c r="B601" s="1"/>
      <c r="C601" s="1"/>
      <c r="D601" s="1"/>
      <c r="E601" s="1"/>
      <c r="F601" s="1"/>
    </row>
    <row r="602" spans="1:6">
      <c r="A602" s="1"/>
      <c r="B602" s="1"/>
      <c r="C602" s="1"/>
      <c r="D602" s="1"/>
      <c r="E602" s="1"/>
      <c r="F602" s="1"/>
    </row>
    <row r="603" spans="1:6">
      <c r="A603" s="1"/>
      <c r="B603" s="1"/>
      <c r="C603" s="1"/>
      <c r="D603" s="1"/>
      <c r="E603" s="1"/>
      <c r="F603" s="1"/>
    </row>
    <row r="604" spans="1:6">
      <c r="A604" s="1"/>
      <c r="B604" s="1"/>
      <c r="C604" s="1"/>
      <c r="D604" s="1"/>
      <c r="E604" s="1"/>
      <c r="F604" s="1"/>
    </row>
    <row r="605" spans="1:6">
      <c r="A605" s="1"/>
      <c r="B605" s="1"/>
      <c r="C605" s="1"/>
      <c r="D605" s="1"/>
      <c r="E605" s="1"/>
      <c r="F605" s="1"/>
    </row>
    <row r="606" spans="1:6">
      <c r="A606" s="1"/>
      <c r="B606" s="1"/>
      <c r="C606" s="1"/>
      <c r="D606" s="1"/>
      <c r="E606" s="1"/>
      <c r="F606" s="1"/>
    </row>
    <row r="607" spans="1:6">
      <c r="A607" s="1"/>
      <c r="B607" s="1"/>
      <c r="C607" s="1"/>
      <c r="D607" s="1"/>
      <c r="E607" s="1"/>
      <c r="F607" s="1"/>
    </row>
    <row r="608" spans="1:6">
      <c r="A608" s="1"/>
      <c r="B608" s="1"/>
      <c r="C608" s="1"/>
      <c r="D608" s="1"/>
      <c r="E608" s="1"/>
      <c r="F608" s="1"/>
    </row>
    <row r="609" spans="1:6">
      <c r="A609" s="1"/>
      <c r="B609" s="1"/>
      <c r="C609" s="1"/>
      <c r="D609" s="1"/>
      <c r="E609" s="1"/>
      <c r="F609" s="1"/>
    </row>
    <row r="610" spans="1:6">
      <c r="A610" s="1"/>
      <c r="B610" s="1"/>
      <c r="C610" s="1"/>
      <c r="D610" s="1"/>
      <c r="E610" s="1"/>
      <c r="F610" s="1"/>
    </row>
    <row r="611" spans="1:6">
      <c r="A611" s="1"/>
      <c r="B611" s="1"/>
      <c r="C611" s="1"/>
      <c r="D611" s="1"/>
      <c r="E611" s="1"/>
      <c r="F611" s="1"/>
    </row>
    <row r="612" spans="1:6">
      <c r="A612" s="1"/>
      <c r="B612" s="1"/>
      <c r="C612" s="1"/>
      <c r="D612" s="1"/>
      <c r="E612" s="1"/>
      <c r="F612" s="1"/>
    </row>
    <row r="613" spans="1:6">
      <c r="A613" s="1"/>
      <c r="B613" s="1"/>
      <c r="C613" s="1"/>
      <c r="D613" s="1"/>
      <c r="E613" s="1"/>
      <c r="F613" s="1"/>
    </row>
    <row r="614" spans="1:6">
      <c r="A614" s="1"/>
      <c r="B614" s="1"/>
      <c r="C614" s="1"/>
      <c r="D614" s="1"/>
      <c r="E614" s="1"/>
      <c r="F614" s="1"/>
    </row>
    <row r="615" spans="1:6">
      <c r="A615" s="1"/>
      <c r="B615" s="1"/>
      <c r="C615" s="1"/>
      <c r="D615" s="1"/>
      <c r="E615" s="1"/>
      <c r="F615" s="1"/>
    </row>
    <row r="616" spans="1:6">
      <c r="A616" s="1"/>
      <c r="B616" s="1"/>
      <c r="C616" s="1"/>
      <c r="D616" s="1"/>
      <c r="E616" s="1"/>
      <c r="F616" s="1"/>
    </row>
    <row r="617" spans="1:6">
      <c r="A617" s="1"/>
      <c r="B617" s="1"/>
      <c r="C617" s="1"/>
      <c r="D617" s="1"/>
      <c r="E617" s="1"/>
      <c r="F617" s="1"/>
    </row>
    <row r="618" spans="1:6">
      <c r="A618" s="1"/>
      <c r="B618" s="1"/>
      <c r="C618" s="1"/>
      <c r="D618" s="1"/>
      <c r="E618" s="1"/>
      <c r="F618" s="1"/>
    </row>
    <row r="619" spans="1:6">
      <c r="A619" s="1"/>
      <c r="B619" s="1"/>
      <c r="C619" s="1"/>
      <c r="D619" s="1"/>
      <c r="E619" s="1"/>
      <c r="F619" s="1"/>
    </row>
    <row r="620" spans="1:6">
      <c r="A620" s="1"/>
      <c r="B620" s="1"/>
      <c r="C620" s="1"/>
      <c r="D620" s="1"/>
      <c r="E620" s="1"/>
      <c r="F620" s="1"/>
    </row>
    <row r="621" spans="1:6">
      <c r="A621" s="1"/>
      <c r="B621" s="1"/>
      <c r="C621" s="1"/>
      <c r="D621" s="1"/>
      <c r="E621" s="1"/>
      <c r="F621" s="1"/>
    </row>
    <row r="622" spans="1:6">
      <c r="A622" s="1"/>
      <c r="B622" s="1"/>
      <c r="C622" s="1"/>
      <c r="D622" s="1"/>
      <c r="E622" s="1"/>
      <c r="F622" s="1"/>
    </row>
    <row r="623" spans="1:6">
      <c r="A623" s="1"/>
      <c r="B623" s="1"/>
      <c r="C623" s="1"/>
      <c r="D623" s="1"/>
      <c r="E623" s="1"/>
      <c r="F623" s="1"/>
    </row>
    <row r="624" spans="1:6">
      <c r="A624" s="1"/>
      <c r="B624" s="1"/>
      <c r="C624" s="1"/>
      <c r="D624" s="1"/>
      <c r="E624" s="1"/>
      <c r="F624" s="1"/>
    </row>
    <row r="625" spans="1:6">
      <c r="A625" s="1"/>
      <c r="B625" s="1"/>
      <c r="C625" s="1"/>
      <c r="D625" s="1"/>
      <c r="E625" s="1"/>
      <c r="F625" s="1"/>
    </row>
    <row r="626" spans="1:6">
      <c r="A626" s="1"/>
      <c r="B626" s="1"/>
      <c r="C626" s="1"/>
      <c r="D626" s="1"/>
      <c r="E626" s="1"/>
      <c r="F626" s="1"/>
    </row>
    <row r="627" spans="1:6">
      <c r="A627" s="1"/>
      <c r="B627" s="1"/>
      <c r="C627" s="1"/>
      <c r="D627" s="1"/>
      <c r="E627" s="1"/>
      <c r="F627" s="1"/>
    </row>
    <row r="628" spans="1:6">
      <c r="A628" s="1"/>
      <c r="B628" s="1"/>
      <c r="C628" s="1"/>
      <c r="D628" s="1"/>
      <c r="E628" s="1"/>
      <c r="F628" s="1"/>
    </row>
    <row r="629" spans="1:6">
      <c r="A629" s="1"/>
      <c r="B629" s="1"/>
      <c r="C629" s="1"/>
      <c r="D629" s="1"/>
      <c r="E629" s="1"/>
      <c r="F629" s="1"/>
    </row>
    <row r="630" spans="1:6">
      <c r="A630" s="1"/>
      <c r="B630" s="1"/>
      <c r="C630" s="1"/>
      <c r="D630" s="1"/>
      <c r="E630" s="1"/>
      <c r="F630" s="1"/>
    </row>
    <row r="631" spans="1:6">
      <c r="A631" s="1"/>
      <c r="B631" s="1"/>
      <c r="C631" s="1"/>
      <c r="D631" s="1"/>
      <c r="E631" s="1"/>
      <c r="F631" s="1"/>
    </row>
    <row r="632" spans="1:6">
      <c r="A632" s="1"/>
      <c r="B632" s="1"/>
      <c r="C632" s="1"/>
      <c r="D632" s="1"/>
      <c r="E632" s="1"/>
      <c r="F632" s="1"/>
    </row>
    <row r="633" spans="1:6">
      <c r="A633" s="1"/>
      <c r="B633" s="1"/>
      <c r="C633" s="1"/>
      <c r="D633" s="1"/>
      <c r="E633" s="1"/>
      <c r="F633" s="1"/>
    </row>
    <row r="634" spans="1:6">
      <c r="A634" s="1"/>
      <c r="B634" s="1"/>
      <c r="C634" s="1"/>
      <c r="D634" s="1"/>
      <c r="E634" s="1"/>
      <c r="F634" s="1"/>
    </row>
    <row r="635" spans="1:6">
      <c r="A635" s="1"/>
      <c r="B635" s="1"/>
      <c r="C635" s="1"/>
      <c r="D635" s="1"/>
      <c r="E635" s="1"/>
      <c r="F635" s="1"/>
    </row>
    <row r="636" spans="1:6">
      <c r="A636" s="1"/>
      <c r="B636" s="1"/>
      <c r="C636" s="1"/>
      <c r="D636" s="1"/>
      <c r="E636" s="1"/>
      <c r="F636" s="1"/>
    </row>
    <row r="637" spans="1:6">
      <c r="A637" s="1"/>
      <c r="B637" s="1"/>
      <c r="C637" s="1"/>
      <c r="D637" s="1"/>
      <c r="E637" s="1"/>
      <c r="F637" s="1"/>
    </row>
    <row r="638" spans="1:6">
      <c r="A638" s="1"/>
      <c r="B638" s="1"/>
      <c r="C638" s="1"/>
      <c r="D638" s="1"/>
      <c r="E638" s="1"/>
      <c r="F638" s="1"/>
    </row>
    <row r="639" spans="1:6">
      <c r="A639" s="1"/>
      <c r="B639" s="1"/>
      <c r="C639" s="1"/>
      <c r="D639" s="1"/>
      <c r="E639" s="1"/>
      <c r="F639" s="1"/>
    </row>
    <row r="640" spans="1:6">
      <c r="A640" s="1"/>
      <c r="B640" s="1"/>
      <c r="C640" s="1"/>
      <c r="D640" s="1"/>
      <c r="E640" s="1"/>
      <c r="F640" s="1"/>
    </row>
    <row r="641" spans="1:6">
      <c r="A641" s="1"/>
      <c r="B641" s="1"/>
      <c r="C641" s="1"/>
      <c r="D641" s="1"/>
      <c r="E641" s="1"/>
      <c r="F641" s="1"/>
    </row>
    <row r="642" spans="1:6">
      <c r="A642" s="1"/>
      <c r="B642" s="1"/>
      <c r="C642" s="1"/>
      <c r="D642" s="1"/>
      <c r="E642" s="1"/>
      <c r="F642" s="1"/>
    </row>
    <row r="643" spans="1:6">
      <c r="A643" s="1"/>
      <c r="B643" s="1"/>
      <c r="C643" s="1"/>
      <c r="D643" s="1"/>
      <c r="E643" s="1"/>
      <c r="F643" s="1"/>
    </row>
    <row r="644" spans="1:6">
      <c r="A644" s="1"/>
      <c r="B644" s="1"/>
      <c r="C644" s="1"/>
      <c r="D644" s="1"/>
      <c r="E644" s="1"/>
      <c r="F644" s="1"/>
    </row>
    <row r="645" spans="1:6">
      <c r="A645" s="1"/>
      <c r="B645" s="1"/>
      <c r="C645" s="1"/>
      <c r="D645" s="1"/>
      <c r="E645" s="1"/>
      <c r="F645" s="1"/>
    </row>
    <row r="646" spans="1:6">
      <c r="A646" s="1"/>
      <c r="B646" s="1"/>
      <c r="C646" s="1"/>
      <c r="D646" s="1"/>
      <c r="E646" s="1"/>
      <c r="F646" s="1"/>
    </row>
    <row r="647" spans="1:6">
      <c r="A647" s="1"/>
      <c r="B647" s="1"/>
      <c r="C647" s="1"/>
      <c r="D647" s="1"/>
      <c r="E647" s="1"/>
      <c r="F647" s="1"/>
    </row>
    <row r="648" spans="1:6">
      <c r="A648" s="1"/>
      <c r="B648" s="1"/>
      <c r="C648" s="1"/>
      <c r="D648" s="1"/>
      <c r="E648" s="1"/>
      <c r="F648" s="1"/>
    </row>
    <row r="649" spans="1:6">
      <c r="A649" s="1"/>
      <c r="B649" s="1"/>
      <c r="C649" s="1"/>
      <c r="D649" s="1"/>
      <c r="E649" s="1"/>
      <c r="F649" s="1"/>
    </row>
    <row r="650" spans="1:6">
      <c r="A650" s="1"/>
      <c r="B650" s="1"/>
      <c r="C650" s="1"/>
      <c r="D650" s="1"/>
      <c r="E650" s="1"/>
      <c r="F650" s="1"/>
    </row>
    <row r="651" spans="1:6">
      <c r="A651" s="1"/>
      <c r="B651" s="1"/>
      <c r="C651" s="1"/>
      <c r="D651" s="1"/>
      <c r="E651" s="1"/>
      <c r="F651" s="1"/>
    </row>
    <row r="652" spans="1:6">
      <c r="A652" s="1"/>
      <c r="B652" s="1"/>
      <c r="C652" s="1"/>
      <c r="D652" s="1"/>
      <c r="E652" s="1"/>
      <c r="F652" s="1"/>
    </row>
    <row r="653" spans="1:6">
      <c r="A653" s="1"/>
      <c r="B653" s="1"/>
      <c r="C653" s="1"/>
      <c r="D653" s="1"/>
      <c r="E653" s="1"/>
      <c r="F653" s="1"/>
    </row>
    <row r="654" spans="1:6">
      <c r="A654" s="1"/>
      <c r="B654" s="1"/>
      <c r="C654" s="1"/>
      <c r="D654" s="1"/>
      <c r="E654" s="1"/>
      <c r="F654" s="1"/>
    </row>
    <row r="655" spans="1:6">
      <c r="A655" s="1"/>
      <c r="B655" s="1"/>
      <c r="C655" s="1"/>
      <c r="D655" s="1"/>
      <c r="E655" s="1"/>
      <c r="F655" s="1"/>
    </row>
    <row r="656" spans="1:6">
      <c r="A656" s="1"/>
      <c r="B656" s="1"/>
      <c r="C656" s="1"/>
      <c r="D656" s="1"/>
      <c r="E656" s="1"/>
      <c r="F656" s="1"/>
    </row>
    <row r="657" spans="1:6">
      <c r="A657" s="1"/>
      <c r="B657" s="1"/>
      <c r="C657" s="1"/>
      <c r="D657" s="1"/>
      <c r="E657" s="1"/>
      <c r="F657" s="1"/>
    </row>
    <row r="658" spans="1:6">
      <c r="A658" s="1"/>
      <c r="B658" s="1"/>
      <c r="C658" s="1"/>
      <c r="D658" s="1"/>
      <c r="E658" s="1"/>
      <c r="F658" s="1"/>
    </row>
    <row r="659" spans="1:6">
      <c r="A659" s="1"/>
      <c r="B659" s="1"/>
      <c r="C659" s="1"/>
      <c r="D659" s="1"/>
      <c r="E659" s="1"/>
      <c r="F659" s="1"/>
    </row>
    <row r="660" spans="1:6">
      <c r="A660" s="1"/>
      <c r="B660" s="1"/>
      <c r="C660" s="1"/>
      <c r="D660" s="1"/>
      <c r="E660" s="1"/>
      <c r="F660" s="1"/>
    </row>
    <row r="661" spans="1:6">
      <c r="A661" s="1"/>
      <c r="B661" s="1"/>
      <c r="C661" s="1"/>
      <c r="D661" s="1"/>
      <c r="E661" s="1"/>
      <c r="F661" s="1"/>
    </row>
    <row r="662" spans="1:6">
      <c r="A662" s="1"/>
      <c r="B662" s="1"/>
      <c r="C662" s="1"/>
      <c r="D662" s="1"/>
      <c r="E662" s="1"/>
      <c r="F662" s="1"/>
    </row>
    <row r="663" spans="1:6">
      <c r="A663" s="1"/>
      <c r="B663" s="1"/>
      <c r="C663" s="1"/>
      <c r="D663" s="1"/>
      <c r="E663" s="1"/>
      <c r="F663" s="1"/>
    </row>
    <row r="664" spans="1:6">
      <c r="A664" s="1"/>
      <c r="B664" s="1"/>
      <c r="C664" s="1"/>
      <c r="D664" s="1"/>
      <c r="E664" s="1"/>
      <c r="F664" s="1"/>
    </row>
    <row r="665" spans="1:6">
      <c r="A665" s="1"/>
      <c r="B665" s="1"/>
      <c r="C665" s="1"/>
      <c r="D665" s="1"/>
      <c r="E665" s="1"/>
      <c r="F665" s="1"/>
    </row>
    <row r="666" spans="1:6">
      <c r="A666" s="1"/>
      <c r="B666" s="1"/>
      <c r="C666" s="1"/>
      <c r="D666" s="1"/>
      <c r="E666" s="1"/>
      <c r="F666" s="1"/>
    </row>
    <row r="667" spans="1:6">
      <c r="A667" s="1"/>
      <c r="B667" s="1"/>
      <c r="C667" s="1"/>
      <c r="D667" s="1"/>
      <c r="E667" s="1"/>
      <c r="F667" s="1"/>
    </row>
    <row r="668" spans="1:6">
      <c r="A668" s="1"/>
      <c r="B668" s="1"/>
      <c r="C668" s="1"/>
      <c r="D668" s="1"/>
      <c r="E668" s="1"/>
      <c r="F668" s="1"/>
    </row>
    <row r="669" spans="1:6">
      <c r="A669" s="1"/>
      <c r="B669" s="1"/>
      <c r="C669" s="1"/>
      <c r="D669" s="1"/>
      <c r="E669" s="1"/>
      <c r="F669" s="1"/>
    </row>
    <row r="670" spans="1:6">
      <c r="A670" s="1"/>
      <c r="B670" s="1"/>
      <c r="C670" s="1"/>
      <c r="D670" s="1"/>
      <c r="E670" s="1"/>
      <c r="F670" s="1"/>
    </row>
    <row r="671" spans="1:6">
      <c r="A671" s="1"/>
      <c r="B671" s="1"/>
      <c r="C671" s="1"/>
      <c r="D671" s="1"/>
      <c r="E671" s="1"/>
      <c r="F671" s="1"/>
    </row>
    <row r="672" spans="1:6">
      <c r="A672" s="1"/>
      <c r="B672" s="1"/>
      <c r="C672" s="1"/>
      <c r="D672" s="1"/>
      <c r="E672" s="1"/>
      <c r="F672" s="1"/>
    </row>
    <row r="673" spans="1:6">
      <c r="A673" s="1"/>
      <c r="B673" s="1"/>
      <c r="C673" s="1"/>
      <c r="D673" s="1"/>
      <c r="E673" s="1"/>
      <c r="F673" s="1"/>
    </row>
    <row r="674" spans="1:6">
      <c r="A674" s="1"/>
      <c r="B674" s="1"/>
      <c r="C674" s="1"/>
      <c r="D674" s="1"/>
      <c r="E674" s="1"/>
      <c r="F674" s="1"/>
    </row>
    <row r="675" spans="1:6">
      <c r="A675" s="1"/>
      <c r="B675" s="1"/>
      <c r="C675" s="1"/>
      <c r="D675" s="1"/>
      <c r="E675" s="1"/>
      <c r="F675" s="1"/>
    </row>
    <row r="676" spans="1:6">
      <c r="A676" s="1"/>
      <c r="B676" s="1"/>
      <c r="C676" s="1"/>
      <c r="D676" s="1"/>
      <c r="E676" s="1"/>
      <c r="F676" s="1"/>
    </row>
    <row r="677" spans="1:6">
      <c r="A677" s="1"/>
      <c r="B677" s="1"/>
      <c r="C677" s="1"/>
      <c r="D677" s="1"/>
      <c r="E677" s="1"/>
      <c r="F677" s="1"/>
    </row>
    <row r="678" spans="1:6">
      <c r="A678" s="1"/>
      <c r="B678" s="1"/>
      <c r="C678" s="1"/>
      <c r="D678" s="1"/>
      <c r="E678" s="1"/>
      <c r="F678" s="1"/>
    </row>
    <row r="679" spans="1:6">
      <c r="A679" s="1"/>
      <c r="B679" s="1"/>
      <c r="C679" s="1"/>
      <c r="D679" s="1"/>
      <c r="E679" s="1"/>
      <c r="F679" s="1"/>
    </row>
    <row r="680" spans="1:6">
      <c r="A680" s="1"/>
      <c r="B680" s="1"/>
      <c r="C680" s="1"/>
      <c r="D680" s="1"/>
      <c r="E680" s="1"/>
      <c r="F680" s="1"/>
    </row>
    <row r="681" spans="1:6">
      <c r="A681" s="1"/>
      <c r="B681" s="1"/>
      <c r="C681" s="1"/>
      <c r="D681" s="1"/>
      <c r="E681" s="1"/>
      <c r="F681" s="1"/>
    </row>
    <row r="682" spans="1:6">
      <c r="A682" s="1"/>
      <c r="B682" s="1"/>
      <c r="C682" s="1"/>
      <c r="D682" s="1"/>
      <c r="E682" s="1"/>
      <c r="F682" s="1"/>
    </row>
    <row r="683" spans="1:6">
      <c r="A683" s="1"/>
      <c r="B683" s="1"/>
      <c r="C683" s="1"/>
      <c r="D683" s="1"/>
      <c r="E683" s="1"/>
      <c r="F683" s="1"/>
    </row>
    <row r="684" spans="1:6">
      <c r="A684" s="1"/>
      <c r="B684" s="1"/>
      <c r="C684" s="1"/>
      <c r="D684" s="1"/>
      <c r="E684" s="1"/>
      <c r="F684" s="1"/>
    </row>
    <row r="685" spans="1:6">
      <c r="A685" s="1"/>
      <c r="B685" s="1"/>
      <c r="C685" s="1"/>
      <c r="D685" s="1"/>
      <c r="E685" s="1"/>
      <c r="F685" s="1"/>
    </row>
    <row r="686" spans="1:6">
      <c r="A686" s="1"/>
      <c r="B686" s="1"/>
      <c r="C686" s="1"/>
      <c r="D686" s="1"/>
      <c r="E686" s="1"/>
      <c r="F686" s="1"/>
    </row>
    <row r="687" spans="1:6">
      <c r="A687" s="1"/>
      <c r="B687" s="1"/>
      <c r="C687" s="1"/>
      <c r="D687" s="1"/>
      <c r="E687" s="1"/>
      <c r="F687" s="1"/>
    </row>
    <row r="688" spans="1:6">
      <c r="A688" s="1"/>
      <c r="B688" s="1"/>
      <c r="C688" s="1"/>
      <c r="D688" s="1"/>
      <c r="E688" s="1"/>
      <c r="F688" s="1"/>
    </row>
    <row r="689" spans="1:6">
      <c r="A689" s="1"/>
      <c r="B689" s="1"/>
      <c r="C689" s="1"/>
      <c r="D689" s="1"/>
      <c r="E689" s="1"/>
      <c r="F689" s="1"/>
    </row>
    <row r="690" spans="1:6">
      <c r="A690" s="1"/>
      <c r="B690" s="1"/>
      <c r="C690" s="1"/>
      <c r="D690" s="1"/>
      <c r="E690" s="1"/>
      <c r="F690" s="1"/>
    </row>
    <row r="691" spans="1:6">
      <c r="A691" s="1"/>
      <c r="B691" s="1"/>
      <c r="C691" s="1"/>
      <c r="D691" s="1"/>
      <c r="E691" s="1"/>
      <c r="F691" s="1"/>
    </row>
    <row r="692" spans="1:6">
      <c r="A692" s="1"/>
      <c r="B692" s="1"/>
      <c r="C692" s="1"/>
      <c r="D692" s="1"/>
      <c r="E692" s="1"/>
      <c r="F692" s="1"/>
    </row>
    <row r="693" spans="1:6">
      <c r="A693" s="1"/>
      <c r="B693" s="1"/>
      <c r="C693" s="1"/>
      <c r="D693" s="1"/>
      <c r="E693" s="1"/>
      <c r="F693" s="1"/>
    </row>
    <row r="694" spans="1:6">
      <c r="A694" s="1"/>
      <c r="B694" s="1"/>
      <c r="C694" s="1"/>
      <c r="D694" s="1"/>
      <c r="E694" s="1"/>
      <c r="F694" s="1"/>
    </row>
    <row r="695" spans="1:6">
      <c r="A695" s="1"/>
      <c r="B695" s="1"/>
      <c r="C695" s="1"/>
      <c r="D695" s="1"/>
      <c r="E695" s="1"/>
      <c r="F695" s="1"/>
    </row>
    <row r="696" spans="1:6">
      <c r="A696" s="1"/>
      <c r="B696" s="1"/>
      <c r="C696" s="1"/>
      <c r="D696" s="1"/>
      <c r="E696" s="1"/>
      <c r="F696" s="1"/>
    </row>
    <row r="697" spans="1:6">
      <c r="A697" s="1"/>
      <c r="B697" s="1"/>
      <c r="C697" s="1"/>
      <c r="D697" s="1"/>
      <c r="E697" s="1"/>
      <c r="F697" s="1"/>
    </row>
    <row r="698" spans="1:6">
      <c r="A698" s="1"/>
      <c r="B698" s="1"/>
      <c r="C698" s="1"/>
      <c r="D698" s="1"/>
      <c r="E698" s="1"/>
      <c r="F698" s="1"/>
    </row>
    <row r="699" spans="1:6">
      <c r="A699" s="1"/>
      <c r="B699" s="1"/>
      <c r="C699" s="1"/>
      <c r="D699" s="1"/>
      <c r="E699" s="1"/>
      <c r="F699" s="1"/>
    </row>
    <row r="700" spans="1:6">
      <c r="A700" s="1"/>
      <c r="B700" s="1"/>
      <c r="C700" s="1"/>
      <c r="D700" s="1"/>
      <c r="E700" s="1"/>
      <c r="F700" s="1"/>
    </row>
    <row r="701" spans="1:6">
      <c r="A701" s="1"/>
      <c r="B701" s="1"/>
      <c r="C701" s="1"/>
      <c r="D701" s="1"/>
      <c r="E701" s="1"/>
      <c r="F701" s="1"/>
    </row>
    <row r="702" spans="1:6">
      <c r="A702" s="1"/>
      <c r="B702" s="1"/>
      <c r="C702" s="1"/>
      <c r="D702" s="1"/>
      <c r="E702" s="1"/>
      <c r="F702" s="1"/>
    </row>
    <row r="703" spans="1:6">
      <c r="A703" s="1"/>
      <c r="B703" s="1"/>
      <c r="C703" s="1"/>
      <c r="D703" s="1"/>
      <c r="E703" s="1"/>
      <c r="F703" s="1"/>
    </row>
    <row r="704" spans="1:6">
      <c r="A704" s="1"/>
      <c r="B704" s="1"/>
      <c r="C704" s="1"/>
      <c r="D704" s="1"/>
      <c r="E704" s="1"/>
      <c r="F704" s="1"/>
    </row>
    <row r="705" spans="1:6">
      <c r="A705" s="1"/>
      <c r="B705" s="1"/>
      <c r="C705" s="1"/>
      <c r="D705" s="1"/>
      <c r="E705" s="1"/>
      <c r="F705" s="1"/>
    </row>
    <row r="706" spans="1:6">
      <c r="A706" s="1"/>
      <c r="B706" s="1"/>
      <c r="C706" s="1"/>
      <c r="D706" s="1"/>
      <c r="E706" s="1"/>
      <c r="F706" s="1"/>
    </row>
    <row r="707" spans="1:6">
      <c r="A707" s="1"/>
      <c r="B707" s="1"/>
      <c r="C707" s="1"/>
      <c r="D707" s="1"/>
      <c r="E707" s="1"/>
      <c r="F707" s="1"/>
    </row>
    <row r="708" spans="1:6">
      <c r="A708" s="1"/>
      <c r="B708" s="1"/>
      <c r="C708" s="1"/>
      <c r="D708" s="1"/>
      <c r="E708" s="1"/>
      <c r="F708" s="1"/>
    </row>
    <row r="709" spans="1:6">
      <c r="A709" s="1"/>
      <c r="B709" s="1"/>
      <c r="C709" s="1"/>
      <c r="D709" s="1"/>
      <c r="E709" s="1"/>
      <c r="F709" s="1"/>
    </row>
    <row r="710" spans="1:6">
      <c r="A710" s="1"/>
      <c r="B710" s="1"/>
      <c r="C710" s="1"/>
      <c r="D710" s="1"/>
      <c r="E710" s="1"/>
      <c r="F710" s="1"/>
    </row>
    <row r="711" spans="1:6">
      <c r="A711" s="1"/>
      <c r="B711" s="1"/>
      <c r="C711" s="1"/>
      <c r="D711" s="1"/>
      <c r="E711" s="1"/>
      <c r="F711" s="1"/>
    </row>
    <row r="712" spans="1:6">
      <c r="A712" s="1"/>
      <c r="B712" s="1"/>
      <c r="C712" s="1"/>
      <c r="D712" s="1"/>
      <c r="E712" s="1"/>
      <c r="F712" s="1"/>
    </row>
    <row r="713" spans="1:6">
      <c r="A713" s="1"/>
      <c r="B713" s="1"/>
      <c r="C713" s="1"/>
      <c r="D713" s="1"/>
      <c r="E713" s="1"/>
      <c r="F713" s="1"/>
    </row>
    <row r="714" spans="1:6">
      <c r="A714" s="1"/>
      <c r="B714" s="1"/>
      <c r="C714" s="1"/>
      <c r="D714" s="1"/>
      <c r="E714" s="1"/>
      <c r="F714" s="1"/>
    </row>
    <row r="715" spans="1:6">
      <c r="A715" s="1"/>
      <c r="B715" s="1"/>
      <c r="C715" s="1"/>
      <c r="D715" s="1"/>
      <c r="E715" s="1"/>
      <c r="F715" s="1"/>
    </row>
    <row r="716" spans="1:6">
      <c r="A716" s="1"/>
      <c r="B716" s="1"/>
      <c r="C716" s="1"/>
      <c r="D716" s="1"/>
      <c r="E716" s="1"/>
      <c r="F716" s="1"/>
    </row>
    <row r="717" spans="1:6">
      <c r="A717" s="1"/>
      <c r="B717" s="1"/>
      <c r="C717" s="1"/>
      <c r="D717" s="1"/>
      <c r="E717" s="1"/>
      <c r="F717" s="1"/>
    </row>
    <row r="718" spans="1:6">
      <c r="A718" s="1"/>
      <c r="B718" s="1"/>
      <c r="C718" s="1"/>
      <c r="D718" s="1"/>
      <c r="E718" s="1"/>
      <c r="F718" s="1"/>
    </row>
    <row r="719" spans="1:6">
      <c r="A719" s="1"/>
      <c r="B719" s="1"/>
      <c r="C719" s="1"/>
      <c r="D719" s="1"/>
      <c r="E719" s="1"/>
      <c r="F719" s="1"/>
    </row>
    <row r="720" spans="1:6">
      <c r="A720" s="1"/>
      <c r="B720" s="1"/>
      <c r="C720" s="1"/>
      <c r="D720" s="1"/>
      <c r="E720" s="1"/>
      <c r="F720" s="1"/>
    </row>
    <row r="721" spans="1:6">
      <c r="A721" s="1"/>
      <c r="B721" s="1"/>
      <c r="C721" s="1"/>
      <c r="D721" s="1"/>
      <c r="E721" s="1"/>
      <c r="F721" s="1"/>
    </row>
    <row r="722" spans="1:6">
      <c r="A722" s="1"/>
      <c r="B722" s="1"/>
      <c r="C722" s="1"/>
      <c r="D722" s="1"/>
      <c r="E722" s="1"/>
      <c r="F722" s="1"/>
    </row>
    <row r="723" spans="1:6">
      <c r="A723" s="1"/>
      <c r="B723" s="1"/>
      <c r="C723" s="1"/>
      <c r="D723" s="1"/>
      <c r="E723" s="1"/>
      <c r="F723" s="1"/>
    </row>
    <row r="724" spans="1:6">
      <c r="A724" s="1"/>
      <c r="B724" s="1"/>
      <c r="C724" s="1"/>
      <c r="D724" s="1"/>
      <c r="E724" s="1"/>
      <c r="F724" s="1"/>
    </row>
    <row r="725" spans="1:6">
      <c r="A725" s="1"/>
      <c r="B725" s="1"/>
      <c r="C725" s="1"/>
      <c r="D725" s="1"/>
      <c r="E725" s="1"/>
      <c r="F725" s="1"/>
    </row>
    <row r="726" spans="1:6">
      <c r="A726" s="1"/>
      <c r="B726" s="1"/>
      <c r="C726" s="1"/>
      <c r="D726" s="1"/>
      <c r="E726" s="1"/>
      <c r="F726" s="1"/>
    </row>
    <row r="727" spans="1:6">
      <c r="A727" s="1"/>
      <c r="B727" s="1"/>
      <c r="C727" s="1"/>
      <c r="D727" s="1"/>
      <c r="E727" s="1"/>
      <c r="F727" s="1"/>
    </row>
    <row r="728" spans="1:6">
      <c r="A728" s="1"/>
      <c r="B728" s="1"/>
      <c r="C728" s="1"/>
      <c r="D728" s="1"/>
      <c r="E728" s="1"/>
      <c r="F728" s="1"/>
    </row>
    <row r="729" spans="1:6">
      <c r="A729" s="1"/>
      <c r="B729" s="1"/>
      <c r="C729" s="1"/>
      <c r="D729" s="1"/>
      <c r="E729" s="1"/>
      <c r="F729" s="1"/>
    </row>
    <row r="730" spans="1:6">
      <c r="A730" s="1"/>
      <c r="B730" s="1"/>
      <c r="C730" s="1"/>
      <c r="D730" s="1"/>
      <c r="E730" s="1"/>
      <c r="F730" s="1"/>
    </row>
    <row r="731" spans="1:6">
      <c r="A731" s="1"/>
      <c r="B731" s="1"/>
      <c r="C731" s="1"/>
      <c r="D731" s="1"/>
      <c r="E731" s="1"/>
      <c r="F731" s="1"/>
    </row>
    <row r="732" spans="1:6">
      <c r="A732" s="1"/>
      <c r="B732" s="1"/>
      <c r="C732" s="1"/>
      <c r="D732" s="1"/>
      <c r="E732" s="1"/>
      <c r="F732" s="1"/>
    </row>
    <row r="733" spans="1:6">
      <c r="A733" s="1"/>
      <c r="B733" s="1"/>
      <c r="C733" s="1"/>
      <c r="D733" s="1"/>
      <c r="E733" s="1"/>
      <c r="F733" s="1"/>
    </row>
    <row r="734" spans="1:6">
      <c r="A734" s="1"/>
      <c r="B734" s="1"/>
      <c r="C734" s="1"/>
      <c r="D734" s="1"/>
      <c r="E734" s="1"/>
      <c r="F734" s="1"/>
    </row>
    <row r="735" spans="1:6">
      <c r="A735" s="1"/>
      <c r="B735" s="1"/>
      <c r="C735" s="1"/>
      <c r="D735" s="1"/>
      <c r="E735" s="1"/>
      <c r="F735" s="1"/>
    </row>
    <row r="736" spans="1:6">
      <c r="A736" s="1"/>
      <c r="B736" s="1"/>
      <c r="C736" s="1"/>
      <c r="D736" s="1"/>
      <c r="E736" s="1"/>
      <c r="F736" s="1"/>
    </row>
    <row r="737" spans="1:6">
      <c r="A737" s="1"/>
      <c r="B737" s="1"/>
      <c r="C737" s="1"/>
      <c r="D737" s="1"/>
      <c r="E737" s="1"/>
      <c r="F737" s="1"/>
    </row>
    <row r="738" spans="1:6">
      <c r="A738" s="1"/>
      <c r="B738" s="1"/>
      <c r="C738" s="1"/>
      <c r="D738" s="1"/>
      <c r="E738" s="1"/>
      <c r="F738" s="1"/>
    </row>
    <row r="739" spans="1:6">
      <c r="A739" s="1"/>
      <c r="B739" s="1"/>
      <c r="C739" s="1"/>
      <c r="D739" s="1"/>
      <c r="E739" s="1"/>
      <c r="F739" s="1"/>
    </row>
    <row r="740" spans="1:6">
      <c r="A740" s="1"/>
      <c r="B740" s="1"/>
      <c r="C740" s="1"/>
      <c r="D740" s="1"/>
      <c r="E740" s="1"/>
      <c r="F740" s="1"/>
    </row>
    <row r="741" spans="1:6">
      <c r="A741" s="1"/>
      <c r="B741" s="1"/>
      <c r="C741" s="1"/>
      <c r="D741" s="1"/>
      <c r="E741" s="1"/>
      <c r="F741" s="1"/>
    </row>
    <row r="742" spans="1:6">
      <c r="A742" s="1"/>
      <c r="B742" s="1"/>
      <c r="C742" s="1"/>
      <c r="D742" s="1"/>
      <c r="E742" s="1"/>
      <c r="F742" s="1"/>
    </row>
    <row r="743" spans="1:6">
      <c r="A743" s="1"/>
      <c r="B743" s="1"/>
      <c r="C743" s="1"/>
      <c r="D743" s="1"/>
      <c r="E743" s="1"/>
      <c r="F743" s="1"/>
    </row>
    <row r="744" spans="1:6">
      <c r="A744" s="1"/>
      <c r="B744" s="1"/>
      <c r="C744" s="1"/>
      <c r="D744" s="1"/>
      <c r="E744" s="1"/>
      <c r="F744" s="1"/>
    </row>
    <row r="745" spans="1:6">
      <c r="A745" s="1"/>
      <c r="B745" s="1"/>
      <c r="C745" s="1"/>
      <c r="D745" s="1"/>
      <c r="E745" s="1"/>
      <c r="F745" s="1"/>
    </row>
    <row r="746" spans="1:6">
      <c r="A746" s="1"/>
      <c r="B746" s="1"/>
      <c r="C746" s="1"/>
      <c r="D746" s="1"/>
      <c r="E746" s="1"/>
      <c r="F746" s="1"/>
    </row>
    <row r="747" spans="1:6">
      <c r="A747" s="1"/>
      <c r="B747" s="1"/>
      <c r="C747" s="1"/>
      <c r="D747" s="1"/>
      <c r="E747" s="1"/>
      <c r="F747" s="1"/>
    </row>
    <row r="748" spans="1:6">
      <c r="A748" s="1"/>
      <c r="B748" s="1"/>
      <c r="C748" s="1"/>
      <c r="D748" s="1"/>
      <c r="E748" s="1"/>
      <c r="F748" s="1"/>
    </row>
    <row r="749" spans="1:6">
      <c r="A749" s="1"/>
      <c r="B749" s="1"/>
      <c r="C749" s="1"/>
      <c r="D749" s="1"/>
      <c r="E749" s="1"/>
      <c r="F749" s="1"/>
    </row>
    <row r="750" spans="1:6">
      <c r="A750" s="1"/>
      <c r="B750" s="1"/>
      <c r="C750" s="1"/>
      <c r="D750" s="1"/>
      <c r="E750" s="1"/>
      <c r="F750" s="1"/>
    </row>
    <row r="751" spans="1:6">
      <c r="A751" s="1"/>
      <c r="B751" s="1"/>
      <c r="C751" s="1"/>
      <c r="D751" s="1"/>
      <c r="E751" s="1"/>
      <c r="F751" s="1"/>
    </row>
    <row r="752" spans="1:6">
      <c r="A752" s="1"/>
      <c r="B752" s="1"/>
      <c r="C752" s="1"/>
      <c r="D752" s="1"/>
      <c r="E752" s="1"/>
      <c r="F752" s="1"/>
    </row>
    <row r="753" spans="1:6">
      <c r="A753" s="1"/>
      <c r="B753" s="1"/>
      <c r="C753" s="1"/>
      <c r="D753" s="1"/>
      <c r="E753" s="1"/>
      <c r="F753" s="1"/>
    </row>
    <row r="754" spans="1:6">
      <c r="A754" s="1"/>
      <c r="B754" s="1"/>
      <c r="C754" s="1"/>
      <c r="D754" s="1"/>
      <c r="E754" s="1"/>
      <c r="F754" s="1"/>
    </row>
    <row r="755" spans="1:6">
      <c r="A755" s="1"/>
      <c r="B755" s="1"/>
      <c r="C755" s="1"/>
      <c r="D755" s="1"/>
      <c r="E755" s="1"/>
      <c r="F755" s="1"/>
    </row>
    <row r="756" spans="1:6">
      <c r="A756" s="1"/>
      <c r="B756" s="1"/>
      <c r="C756" s="1"/>
      <c r="D756" s="1"/>
      <c r="E756" s="1"/>
      <c r="F756" s="1"/>
    </row>
    <row r="757" spans="1:6">
      <c r="A757" s="1"/>
      <c r="B757" s="1"/>
      <c r="C757" s="1"/>
      <c r="D757" s="1"/>
      <c r="E757" s="1"/>
      <c r="F757" s="1"/>
    </row>
    <row r="758" spans="1:6">
      <c r="A758" s="1"/>
      <c r="B758" s="1"/>
      <c r="C758" s="1"/>
      <c r="D758" s="1"/>
      <c r="E758" s="1"/>
      <c r="F758" s="1"/>
    </row>
    <row r="759" spans="1:6">
      <c r="A759" s="1"/>
      <c r="B759" s="1"/>
      <c r="C759" s="1"/>
      <c r="D759" s="1"/>
      <c r="E759" s="1"/>
      <c r="F759" s="1"/>
    </row>
    <row r="760" spans="1:6">
      <c r="A760" s="1"/>
      <c r="B760" s="1"/>
      <c r="C760" s="1"/>
      <c r="D760" s="1"/>
      <c r="E760" s="1"/>
      <c r="F760" s="1"/>
    </row>
    <row r="761" spans="1:6">
      <c r="A761" s="1"/>
      <c r="B761" s="1"/>
      <c r="C761" s="1"/>
      <c r="D761" s="1"/>
      <c r="E761" s="1"/>
      <c r="F761" s="1"/>
    </row>
    <row r="762" spans="1:6">
      <c r="A762" s="1"/>
      <c r="B762" s="1"/>
      <c r="C762" s="1"/>
      <c r="D762" s="1"/>
      <c r="E762" s="1"/>
      <c r="F762" s="1"/>
    </row>
    <row r="763" spans="1:6">
      <c r="A763" s="1"/>
      <c r="B763" s="1"/>
      <c r="C763" s="1"/>
      <c r="D763" s="1"/>
      <c r="E763" s="1"/>
      <c r="F763" s="1"/>
    </row>
    <row r="764" spans="1:6">
      <c r="A764" s="1"/>
      <c r="B764" s="1"/>
      <c r="C764" s="1"/>
      <c r="D764" s="1"/>
      <c r="E764" s="1"/>
      <c r="F764" s="1"/>
    </row>
    <row r="765" spans="1:6">
      <c r="A765" s="1"/>
      <c r="B765" s="1"/>
      <c r="C765" s="1"/>
      <c r="D765" s="1"/>
      <c r="E765" s="1"/>
      <c r="F765" s="1"/>
    </row>
    <row r="766" spans="1:6">
      <c r="A766" s="1"/>
      <c r="B766" s="1"/>
      <c r="C766" s="1"/>
      <c r="D766" s="1"/>
      <c r="E766" s="1"/>
      <c r="F766" s="1"/>
    </row>
    <row r="767" spans="1:6">
      <c r="A767" s="1"/>
      <c r="B767" s="1"/>
      <c r="C767" s="1"/>
      <c r="D767" s="1"/>
      <c r="E767" s="1"/>
      <c r="F767" s="1"/>
    </row>
    <row r="768" spans="1:6">
      <c r="A768" s="1"/>
      <c r="B768" s="1"/>
      <c r="C768" s="1"/>
      <c r="D768" s="1"/>
      <c r="E768" s="1"/>
      <c r="F768" s="1"/>
    </row>
    <row r="769" spans="1:6">
      <c r="A769" s="1"/>
      <c r="B769" s="1"/>
      <c r="C769" s="1"/>
      <c r="D769" s="1"/>
      <c r="E769" s="1"/>
      <c r="F769" s="1"/>
    </row>
    <row r="770" spans="1:6">
      <c r="A770" s="1"/>
      <c r="B770" s="1"/>
      <c r="C770" s="1"/>
      <c r="D770" s="1"/>
      <c r="E770" s="1"/>
      <c r="F770" s="1"/>
    </row>
    <row r="771" spans="1:6">
      <c r="A771" s="1"/>
      <c r="B771" s="1"/>
      <c r="C771" s="1"/>
      <c r="D771" s="1"/>
      <c r="E771" s="1"/>
      <c r="F771" s="1"/>
    </row>
    <row r="772" spans="1:6">
      <c r="A772" s="1"/>
      <c r="B772" s="1"/>
      <c r="C772" s="1"/>
      <c r="D772" s="1"/>
      <c r="E772" s="1"/>
      <c r="F772" s="1"/>
    </row>
    <row r="773" spans="1:6">
      <c r="A773" s="1"/>
      <c r="B773" s="1"/>
      <c r="C773" s="1"/>
      <c r="D773" s="1"/>
      <c r="E773" s="1"/>
      <c r="F773" s="1"/>
    </row>
    <row r="774" spans="1:6">
      <c r="A774" s="1"/>
      <c r="B774" s="1"/>
      <c r="C774" s="1"/>
      <c r="D774" s="1"/>
      <c r="E774" s="1"/>
      <c r="F774" s="1"/>
    </row>
    <row r="775" spans="1:6">
      <c r="A775" s="1"/>
      <c r="B775" s="1"/>
      <c r="C775" s="1"/>
      <c r="D775" s="1"/>
      <c r="E775" s="1"/>
      <c r="F775" s="1"/>
    </row>
    <row r="776" spans="1:6">
      <c r="A776" s="1"/>
      <c r="B776" s="1"/>
      <c r="C776" s="1"/>
      <c r="D776" s="1"/>
      <c r="E776" s="1"/>
      <c r="F776" s="1"/>
    </row>
    <row r="777" spans="1:6">
      <c r="A777" s="1"/>
      <c r="B777" s="1"/>
      <c r="C777" s="1"/>
      <c r="D777" s="1"/>
      <c r="E777" s="1"/>
      <c r="F777" s="1"/>
    </row>
    <row r="778" spans="1:6">
      <c r="A778" s="1"/>
      <c r="B778" s="1"/>
      <c r="C778" s="1"/>
      <c r="D778" s="1"/>
      <c r="E778" s="1"/>
      <c r="F778" s="1"/>
    </row>
    <row r="779" spans="1:6">
      <c r="A779" s="1"/>
      <c r="B779" s="1"/>
      <c r="C779" s="1"/>
      <c r="D779" s="1"/>
      <c r="E779" s="1"/>
      <c r="F779" s="1"/>
    </row>
    <row r="780" spans="1:6">
      <c r="A780" s="1"/>
      <c r="B780" s="1"/>
      <c r="C780" s="1"/>
      <c r="D780" s="1"/>
      <c r="E780" s="1"/>
      <c r="F780" s="1"/>
    </row>
    <row r="781" spans="1:6">
      <c r="A781" s="1"/>
      <c r="B781" s="1"/>
      <c r="C781" s="1"/>
      <c r="D781" s="1"/>
      <c r="E781" s="1"/>
      <c r="F781" s="1"/>
    </row>
    <row r="782" spans="1:6">
      <c r="A782" s="1"/>
      <c r="B782" s="1"/>
      <c r="C782" s="1"/>
      <c r="D782" s="1"/>
      <c r="E782" s="1"/>
      <c r="F782" s="1"/>
    </row>
    <row r="783" spans="1:6">
      <c r="A783" s="1"/>
      <c r="B783" s="1"/>
      <c r="C783" s="1"/>
      <c r="D783" s="1"/>
      <c r="E783" s="1"/>
      <c r="F783" s="1"/>
    </row>
    <row r="784" spans="1:6">
      <c r="A784" s="1"/>
      <c r="B784" s="1"/>
      <c r="C784" s="1"/>
      <c r="D784" s="1"/>
      <c r="E784" s="1"/>
      <c r="F784" s="1"/>
    </row>
    <row r="785" spans="1:6">
      <c r="A785" s="1"/>
      <c r="B785" s="1"/>
      <c r="C785" s="1"/>
      <c r="D785" s="1"/>
      <c r="E785" s="1"/>
      <c r="F785" s="1"/>
    </row>
    <row r="786" spans="1:6">
      <c r="A786" s="1"/>
      <c r="B786" s="1"/>
      <c r="C786" s="1"/>
      <c r="D786" s="1"/>
      <c r="E786" s="1"/>
      <c r="F786" s="1"/>
    </row>
    <row r="787" spans="1:6">
      <c r="A787" s="1"/>
      <c r="B787" s="1"/>
      <c r="C787" s="1"/>
      <c r="D787" s="1"/>
      <c r="E787" s="1"/>
      <c r="F787" s="1"/>
    </row>
    <row r="788" spans="1:6">
      <c r="A788" s="1"/>
      <c r="B788" s="1"/>
      <c r="C788" s="1"/>
      <c r="D788" s="1"/>
      <c r="E788" s="1"/>
      <c r="F788" s="1"/>
    </row>
    <row r="789" spans="1:6">
      <c r="A789" s="1"/>
      <c r="B789" s="1"/>
      <c r="C789" s="1"/>
      <c r="D789" s="1"/>
      <c r="E789" s="1"/>
      <c r="F789" s="1"/>
    </row>
    <row r="790" spans="1:6">
      <c r="A790" s="1"/>
      <c r="B790" s="1"/>
      <c r="C790" s="1"/>
      <c r="D790" s="1"/>
      <c r="E790" s="1"/>
      <c r="F790" s="1"/>
    </row>
    <row r="791" spans="1:6">
      <c r="A791" s="1"/>
      <c r="B791" s="1"/>
      <c r="C791" s="1"/>
      <c r="D791" s="1"/>
      <c r="E791" s="1"/>
      <c r="F791" s="1"/>
    </row>
    <row r="792" spans="1:6">
      <c r="A792" s="1"/>
      <c r="B792" s="1"/>
      <c r="C792" s="1"/>
      <c r="D792" s="1"/>
      <c r="E792" s="1"/>
      <c r="F792" s="1"/>
    </row>
    <row r="793" spans="1:6">
      <c r="A793" s="1"/>
      <c r="B793" s="1"/>
      <c r="C793" s="1"/>
      <c r="D793" s="1"/>
      <c r="E793" s="1"/>
      <c r="F793" s="1"/>
    </row>
    <row r="794" spans="1:6">
      <c r="A794" s="1"/>
      <c r="B794" s="1"/>
      <c r="C794" s="1"/>
      <c r="D794" s="1"/>
      <c r="E794" s="1"/>
      <c r="F794" s="1"/>
    </row>
    <row r="795" spans="1:6">
      <c r="A795" s="1"/>
      <c r="B795" s="1"/>
      <c r="C795" s="1"/>
      <c r="D795" s="1"/>
      <c r="E795" s="1"/>
      <c r="F795" s="1"/>
    </row>
    <row r="796" spans="1:6">
      <c r="A796" s="1"/>
      <c r="B796" s="1"/>
      <c r="C796" s="1"/>
      <c r="D796" s="1"/>
      <c r="E796" s="1"/>
      <c r="F796" s="1"/>
    </row>
    <row r="797" spans="1:6">
      <c r="A797" s="1"/>
      <c r="B797" s="1"/>
      <c r="C797" s="1"/>
      <c r="D797" s="1"/>
      <c r="E797" s="1"/>
      <c r="F797" s="1"/>
    </row>
    <row r="798" spans="1:6">
      <c r="A798" s="1"/>
      <c r="B798" s="1"/>
      <c r="C798" s="1"/>
      <c r="D798" s="1"/>
      <c r="E798" s="1"/>
      <c r="F798" s="1"/>
    </row>
    <row r="799" spans="1:6">
      <c r="A799" s="1"/>
      <c r="B799" s="1"/>
      <c r="C799" s="1"/>
      <c r="D799" s="1"/>
      <c r="E799" s="1"/>
      <c r="F799" s="1"/>
    </row>
    <row r="800" spans="1:6">
      <c r="A800" s="1"/>
      <c r="B800" s="1"/>
      <c r="C800" s="1"/>
      <c r="D800" s="1"/>
      <c r="E800" s="1"/>
      <c r="F800" s="1"/>
    </row>
    <row r="801" spans="1:6">
      <c r="A801" s="1"/>
      <c r="B801" s="1"/>
      <c r="C801" s="1"/>
      <c r="D801" s="1"/>
      <c r="E801" s="1"/>
      <c r="F801" s="1"/>
    </row>
    <row r="802" spans="1:6">
      <c r="A802" s="1"/>
      <c r="B802" s="1"/>
      <c r="C802" s="1"/>
      <c r="D802" s="1"/>
      <c r="E802" s="1"/>
      <c r="F802" s="1"/>
    </row>
    <row r="803" spans="1:6">
      <c r="A803" s="1"/>
      <c r="B803" s="1"/>
      <c r="C803" s="1"/>
      <c r="D803" s="1"/>
      <c r="E803" s="1"/>
      <c r="F803" s="1"/>
    </row>
    <row r="804" spans="1:6">
      <c r="A804" s="1"/>
      <c r="B804" s="1"/>
      <c r="C804" s="1"/>
      <c r="D804" s="1"/>
      <c r="E804" s="1"/>
      <c r="F804" s="1"/>
    </row>
    <row r="805" spans="1:6">
      <c r="A805" s="1"/>
      <c r="B805" s="1"/>
      <c r="C805" s="1"/>
      <c r="D805" s="1"/>
      <c r="E805" s="1"/>
      <c r="F805" s="1"/>
    </row>
    <row r="806" spans="1:6">
      <c r="A806" s="1"/>
      <c r="B806" s="1"/>
      <c r="C806" s="1"/>
      <c r="D806" s="1"/>
      <c r="E806" s="1"/>
      <c r="F806" s="1"/>
    </row>
    <row r="807" spans="1:6">
      <c r="A807" s="1"/>
      <c r="B807" s="1"/>
      <c r="C807" s="1"/>
      <c r="D807" s="1"/>
      <c r="E807" s="1"/>
      <c r="F807" s="1"/>
    </row>
    <row r="808" spans="1:6">
      <c r="A808" s="1"/>
      <c r="B808" s="1"/>
      <c r="C808" s="1"/>
      <c r="D808" s="1"/>
      <c r="E808" s="1"/>
      <c r="F808" s="1"/>
    </row>
    <row r="809" spans="1:6">
      <c r="A809" s="1"/>
      <c r="B809" s="1"/>
      <c r="C809" s="1"/>
      <c r="D809" s="1"/>
      <c r="E809" s="1"/>
      <c r="F809" s="1"/>
    </row>
    <row r="810" spans="1:6">
      <c r="A810" s="1"/>
      <c r="B810" s="1"/>
      <c r="C810" s="1"/>
      <c r="D810" s="1"/>
      <c r="E810" s="1"/>
      <c r="F810" s="1"/>
    </row>
    <row r="811" spans="1:6">
      <c r="A811" s="1"/>
      <c r="B811" s="1"/>
      <c r="C811" s="1"/>
      <c r="D811" s="1"/>
      <c r="E811" s="1"/>
      <c r="F811" s="1"/>
    </row>
    <row r="812" spans="1:6">
      <c r="A812" s="1"/>
      <c r="B812" s="1"/>
      <c r="C812" s="1"/>
      <c r="D812" s="1"/>
      <c r="E812" s="1"/>
      <c r="F812" s="1"/>
    </row>
    <row r="813" spans="1:6">
      <c r="A813" s="1"/>
      <c r="B813" s="1"/>
      <c r="C813" s="1"/>
      <c r="D813" s="1"/>
      <c r="E813" s="1"/>
      <c r="F813" s="1"/>
    </row>
    <row r="814" spans="1:6">
      <c r="A814" s="1"/>
      <c r="B814" s="1"/>
      <c r="C814" s="1"/>
      <c r="D814" s="1"/>
      <c r="E814" s="1"/>
      <c r="F814" s="1"/>
    </row>
    <row r="815" spans="1:6">
      <c r="A815" s="1"/>
      <c r="B815" s="1"/>
      <c r="C815" s="1"/>
      <c r="D815" s="1"/>
      <c r="E815" s="1"/>
      <c r="F815" s="1"/>
    </row>
    <row r="816" spans="1:6">
      <c r="A816" s="1"/>
      <c r="B816" s="1"/>
      <c r="C816" s="1"/>
      <c r="D816" s="1"/>
      <c r="E816" s="1"/>
      <c r="F816" s="1"/>
    </row>
    <row r="817" spans="1:6">
      <c r="A817" s="1"/>
      <c r="B817" s="1"/>
      <c r="C817" s="1"/>
      <c r="D817" s="1"/>
      <c r="E817" s="1"/>
      <c r="F817" s="1"/>
    </row>
    <row r="818" spans="1:6">
      <c r="A818" s="1"/>
      <c r="B818" s="1"/>
      <c r="C818" s="1"/>
      <c r="D818" s="1"/>
      <c r="E818" s="1"/>
      <c r="F818" s="1"/>
    </row>
    <row r="819" spans="1:6">
      <c r="A819" s="1"/>
      <c r="B819" s="1"/>
      <c r="C819" s="1"/>
      <c r="D819" s="1"/>
      <c r="E819" s="1"/>
      <c r="F819" s="1"/>
    </row>
    <row r="820" spans="1:6">
      <c r="A820" s="1"/>
      <c r="B820" s="1"/>
      <c r="C820" s="1"/>
      <c r="D820" s="1"/>
      <c r="E820" s="1"/>
      <c r="F820" s="1"/>
    </row>
    <row r="821" spans="1:6">
      <c r="A821" s="1"/>
      <c r="B821" s="1"/>
      <c r="C821" s="1"/>
      <c r="D821" s="1"/>
      <c r="E821" s="1"/>
      <c r="F821" s="1"/>
    </row>
    <row r="822" spans="1:6">
      <c r="A822" s="1"/>
      <c r="B822" s="1"/>
      <c r="C822" s="1"/>
      <c r="D822" s="1"/>
      <c r="E822" s="1"/>
      <c r="F822" s="1"/>
    </row>
    <row r="823" spans="1:6">
      <c r="A823" s="1"/>
      <c r="B823" s="1"/>
      <c r="C823" s="1"/>
      <c r="D823" s="1"/>
      <c r="E823" s="1"/>
      <c r="F823" s="1"/>
    </row>
    <row r="824" spans="1:6">
      <c r="A824" s="1"/>
      <c r="B824" s="1"/>
      <c r="C824" s="1"/>
      <c r="D824" s="1"/>
      <c r="E824" s="1"/>
      <c r="F824" s="1"/>
    </row>
    <row r="825" spans="1:6">
      <c r="A825" s="1"/>
      <c r="B825" s="1"/>
      <c r="C825" s="1"/>
      <c r="D825" s="1"/>
      <c r="E825" s="1"/>
      <c r="F825" s="1"/>
    </row>
    <row r="826" spans="1:6">
      <c r="A826" s="1"/>
      <c r="B826" s="1"/>
      <c r="C826" s="1"/>
      <c r="D826" s="1"/>
      <c r="E826" s="1"/>
      <c r="F826" s="1"/>
    </row>
    <row r="827" spans="1:6">
      <c r="A827" s="1"/>
      <c r="B827" s="1"/>
      <c r="C827" s="1"/>
      <c r="D827" s="1"/>
      <c r="E827" s="1"/>
      <c r="F827" s="1"/>
    </row>
    <row r="828" spans="1:6">
      <c r="A828" s="1"/>
      <c r="B828" s="1"/>
      <c r="C828" s="1"/>
      <c r="D828" s="1"/>
      <c r="E828" s="1"/>
      <c r="F828" s="1"/>
    </row>
    <row r="829" spans="1:6">
      <c r="A829" s="1"/>
      <c r="B829" s="1"/>
      <c r="C829" s="1"/>
      <c r="D829" s="1"/>
      <c r="E829" s="1"/>
      <c r="F829" s="1"/>
    </row>
    <row r="830" spans="1:6">
      <c r="A830" s="1"/>
      <c r="B830" s="1"/>
      <c r="C830" s="1"/>
      <c r="D830" s="1"/>
      <c r="E830" s="1"/>
      <c r="F830" s="1"/>
    </row>
    <row r="831" spans="1:6">
      <c r="A831" s="1"/>
      <c r="B831" s="1"/>
      <c r="C831" s="1"/>
      <c r="D831" s="1"/>
      <c r="E831" s="1"/>
      <c r="F831" s="1"/>
    </row>
    <row r="832" spans="1:6">
      <c r="A832" s="1"/>
      <c r="B832" s="1"/>
      <c r="C832" s="1"/>
      <c r="D832" s="1"/>
      <c r="E832" s="1"/>
      <c r="F832" s="1"/>
    </row>
    <row r="833" spans="1:6">
      <c r="A833" s="1"/>
      <c r="B833" s="1"/>
      <c r="C833" s="1"/>
      <c r="D833" s="1"/>
      <c r="E833" s="1"/>
      <c r="F833" s="1"/>
    </row>
    <row r="834" spans="1:6">
      <c r="A834" s="1"/>
      <c r="B834" s="1"/>
      <c r="C834" s="1"/>
      <c r="D834" s="1"/>
      <c r="E834" s="1"/>
      <c r="F834" s="1"/>
    </row>
    <row r="835" spans="1:6">
      <c r="A835" s="1"/>
      <c r="B835" s="1"/>
      <c r="C835" s="1"/>
      <c r="D835" s="1"/>
      <c r="E835" s="1"/>
      <c r="F835" s="1"/>
    </row>
    <row r="836" spans="1:6">
      <c r="A836" s="1"/>
      <c r="B836" s="1"/>
      <c r="C836" s="1"/>
      <c r="D836" s="1"/>
      <c r="E836" s="1"/>
      <c r="F836" s="1"/>
    </row>
    <row r="837" spans="1:6">
      <c r="A837" s="1"/>
      <c r="B837" s="1"/>
      <c r="C837" s="1"/>
      <c r="D837" s="1"/>
      <c r="E837" s="1"/>
      <c r="F837" s="1"/>
    </row>
    <row r="838" spans="1:6">
      <c r="A838" s="1"/>
      <c r="B838" s="1"/>
      <c r="C838" s="1"/>
      <c r="D838" s="1"/>
      <c r="E838" s="1"/>
      <c r="F838" s="1"/>
    </row>
    <row r="839" spans="1:6">
      <c r="A839" s="1"/>
      <c r="B839" s="1"/>
      <c r="C839" s="1"/>
      <c r="D839" s="1"/>
      <c r="E839" s="1"/>
      <c r="F839" s="1"/>
    </row>
    <row r="840" spans="1:6">
      <c r="A840" s="1"/>
      <c r="B840" s="1"/>
      <c r="C840" s="1"/>
      <c r="D840" s="1"/>
      <c r="E840" s="1"/>
      <c r="F840" s="1"/>
    </row>
    <row r="841" spans="1:6">
      <c r="A841" s="1"/>
      <c r="B841" s="1"/>
      <c r="C841" s="1"/>
      <c r="D841" s="1"/>
      <c r="E841" s="1"/>
      <c r="F841" s="1"/>
    </row>
    <row r="842" spans="1:6">
      <c r="A842" s="1"/>
      <c r="B842" s="1"/>
      <c r="C842" s="1"/>
      <c r="D842" s="1"/>
      <c r="E842" s="1"/>
      <c r="F842" s="1"/>
    </row>
    <row r="843" spans="1:6">
      <c r="A843" s="1"/>
      <c r="B843" s="1"/>
      <c r="C843" s="1"/>
      <c r="D843" s="1"/>
      <c r="E843" s="1"/>
      <c r="F843" s="1"/>
    </row>
    <row r="844" spans="1:6">
      <c r="A844" s="1"/>
      <c r="B844" s="1"/>
      <c r="C844" s="1"/>
      <c r="D844" s="1"/>
      <c r="E844" s="1"/>
      <c r="F844" s="1"/>
    </row>
    <row r="845" spans="1:6">
      <c r="A845" s="1"/>
      <c r="B845" s="1"/>
      <c r="C845" s="1"/>
      <c r="D845" s="1"/>
      <c r="E845" s="1"/>
      <c r="F845" s="1"/>
    </row>
    <row r="846" spans="1:6">
      <c r="A846" s="1"/>
      <c r="B846" s="1"/>
      <c r="C846" s="1"/>
      <c r="D846" s="1"/>
      <c r="E846" s="1"/>
      <c r="F846" s="1"/>
    </row>
    <row r="847" spans="1:6">
      <c r="A847" s="1"/>
      <c r="B847" s="1"/>
      <c r="C847" s="1"/>
      <c r="D847" s="1"/>
      <c r="E847" s="1"/>
      <c r="F847" s="1"/>
    </row>
    <row r="848" spans="1:6">
      <c r="A848" s="1"/>
      <c r="B848" s="1"/>
      <c r="C848" s="1"/>
      <c r="D848" s="1"/>
      <c r="E848" s="1"/>
      <c r="F848" s="1"/>
    </row>
    <row r="849" spans="1:6">
      <c r="A849" s="1"/>
      <c r="B849" s="1"/>
      <c r="C849" s="1"/>
      <c r="D849" s="1"/>
      <c r="E849" s="1"/>
      <c r="F849" s="1"/>
    </row>
    <row r="850" spans="1:6">
      <c r="A850" s="1"/>
      <c r="B850" s="1"/>
      <c r="C850" s="1"/>
      <c r="D850" s="1"/>
      <c r="E850" s="1"/>
      <c r="F850" s="1"/>
    </row>
    <row r="851" spans="1:6">
      <c r="A851" s="1"/>
      <c r="B851" s="1"/>
      <c r="C851" s="1"/>
      <c r="D851" s="1"/>
      <c r="E851" s="1"/>
      <c r="F851" s="1"/>
    </row>
    <row r="852" spans="1:6">
      <c r="A852" s="1"/>
      <c r="B852" s="1"/>
      <c r="C852" s="1"/>
      <c r="D852" s="1"/>
      <c r="E852" s="1"/>
      <c r="F852" s="1"/>
    </row>
    <row r="853" spans="1:6">
      <c r="A853" s="1"/>
      <c r="B853" s="1"/>
      <c r="C853" s="1"/>
      <c r="D853" s="1"/>
      <c r="E853" s="1"/>
      <c r="F853" s="1"/>
    </row>
    <row r="854" spans="1:6">
      <c r="A854" s="1"/>
      <c r="B854" s="1"/>
      <c r="C854" s="1"/>
      <c r="D854" s="1"/>
      <c r="E854" s="1"/>
      <c r="F854" s="1"/>
    </row>
    <row r="855" spans="1:6">
      <c r="A855" s="1"/>
      <c r="B855" s="1"/>
      <c r="C855" s="1"/>
      <c r="D855" s="1"/>
      <c r="E855" s="1"/>
      <c r="F855" s="1"/>
    </row>
    <row r="856" spans="1:6">
      <c r="A856" s="1"/>
      <c r="B856" s="1"/>
      <c r="C856" s="1"/>
      <c r="D856" s="1"/>
      <c r="E856" s="1"/>
      <c r="F856" s="1"/>
    </row>
    <row r="857" spans="1:6">
      <c r="A857" s="1"/>
      <c r="B857" s="1"/>
      <c r="C857" s="1"/>
      <c r="D857" s="1"/>
      <c r="E857" s="1"/>
      <c r="F857" s="1"/>
    </row>
    <row r="858" spans="1:6">
      <c r="A858" s="1"/>
      <c r="B858" s="1"/>
      <c r="C858" s="1"/>
      <c r="D858" s="1"/>
      <c r="E858" s="1"/>
      <c r="F858" s="1"/>
    </row>
    <row r="859" spans="1:6">
      <c r="A859" s="1"/>
      <c r="B859" s="1"/>
      <c r="C859" s="1"/>
      <c r="D859" s="1"/>
      <c r="E859" s="1"/>
      <c r="F859" s="1"/>
    </row>
    <row r="860" spans="1:6">
      <c r="A860" s="1"/>
      <c r="B860" s="1"/>
      <c r="C860" s="1"/>
      <c r="D860" s="1"/>
      <c r="E860" s="1"/>
      <c r="F860" s="1"/>
    </row>
    <row r="861" spans="1:6">
      <c r="A861" s="1"/>
      <c r="B861" s="1"/>
      <c r="C861" s="1"/>
      <c r="D861" s="1"/>
      <c r="E861" s="1"/>
      <c r="F861" s="1"/>
    </row>
    <row r="862" spans="1:6">
      <c r="A862" s="1"/>
      <c r="B862" s="1"/>
      <c r="C862" s="1"/>
      <c r="D862" s="1"/>
      <c r="E862" s="1"/>
      <c r="F862" s="1"/>
    </row>
    <row r="863" spans="1:6">
      <c r="A863" s="1"/>
      <c r="B863" s="1"/>
      <c r="C863" s="1"/>
      <c r="D863" s="1"/>
      <c r="E863" s="1"/>
      <c r="F863" s="1"/>
    </row>
    <row r="864" spans="1:6">
      <c r="A864" s="1"/>
      <c r="B864" s="1"/>
      <c r="C864" s="1"/>
      <c r="D864" s="1"/>
      <c r="E864" s="1"/>
      <c r="F864" s="1"/>
    </row>
    <row r="865" spans="1:6">
      <c r="A865" s="1"/>
      <c r="B865" s="1"/>
      <c r="C865" s="1"/>
      <c r="D865" s="1"/>
      <c r="E865" s="1"/>
      <c r="F865" s="1"/>
    </row>
    <row r="866" spans="1:6">
      <c r="A866" s="1"/>
      <c r="B866" s="1"/>
      <c r="C866" s="1"/>
      <c r="D866" s="1"/>
      <c r="E866" s="1"/>
      <c r="F866" s="1"/>
    </row>
    <row r="867" spans="1:6">
      <c r="A867" s="1"/>
      <c r="B867" s="1"/>
      <c r="C867" s="1"/>
      <c r="D867" s="1"/>
      <c r="E867" s="1"/>
      <c r="F867" s="1"/>
    </row>
    <row r="868" spans="1:6">
      <c r="A868" s="1"/>
      <c r="B868" s="1"/>
      <c r="C868" s="1"/>
      <c r="D868" s="1"/>
      <c r="E868" s="1"/>
      <c r="F868" s="1"/>
    </row>
    <row r="869" spans="1:6">
      <c r="A869" s="1"/>
      <c r="B869" s="1"/>
      <c r="C869" s="1"/>
      <c r="D869" s="1"/>
      <c r="E869" s="1"/>
      <c r="F869" s="1"/>
    </row>
    <row r="870" spans="1:6">
      <c r="A870" s="1"/>
      <c r="B870" s="1"/>
      <c r="C870" s="1"/>
      <c r="D870" s="1"/>
      <c r="E870" s="1"/>
      <c r="F870" s="1"/>
    </row>
    <row r="871" spans="1:6">
      <c r="A871" s="1"/>
      <c r="B871" s="1"/>
      <c r="C871" s="1"/>
      <c r="D871" s="1"/>
      <c r="E871" s="1"/>
      <c r="F871" s="1"/>
    </row>
    <row r="872" spans="1:6">
      <c r="A872" s="1"/>
      <c r="B872" s="1"/>
      <c r="C872" s="1"/>
      <c r="D872" s="1"/>
      <c r="E872" s="1"/>
      <c r="F872" s="1"/>
    </row>
    <row r="873" spans="1:6">
      <c r="A873" s="1"/>
      <c r="B873" s="1"/>
      <c r="C873" s="1"/>
      <c r="D873" s="1"/>
      <c r="E873" s="1"/>
      <c r="F873" s="1"/>
    </row>
    <row r="874" spans="1:6">
      <c r="A874" s="1"/>
      <c r="B874" s="1"/>
      <c r="C874" s="1"/>
      <c r="D874" s="1"/>
      <c r="E874" s="1"/>
      <c r="F874" s="1"/>
    </row>
    <row r="875" spans="1:6">
      <c r="A875" s="1"/>
      <c r="B875" s="1"/>
      <c r="C875" s="1"/>
      <c r="D875" s="1"/>
      <c r="E875" s="1"/>
      <c r="F875" s="1"/>
    </row>
    <row r="876" spans="1:6">
      <c r="A876" s="1"/>
      <c r="B876" s="1"/>
      <c r="C876" s="1"/>
      <c r="D876" s="1"/>
      <c r="E876" s="1"/>
      <c r="F876" s="1"/>
    </row>
    <row r="877" spans="1:6">
      <c r="A877" s="1"/>
      <c r="B877" s="1"/>
      <c r="C877" s="1"/>
      <c r="D877" s="1"/>
      <c r="E877" s="1"/>
      <c r="F877" s="1"/>
    </row>
    <row r="878" spans="1:6">
      <c r="A878" s="1"/>
      <c r="B878" s="1"/>
      <c r="C878" s="1"/>
      <c r="D878" s="1"/>
      <c r="E878" s="1"/>
      <c r="F878" s="1"/>
    </row>
    <row r="879" spans="1:6">
      <c r="A879" s="1"/>
      <c r="B879" s="1"/>
      <c r="C879" s="1"/>
      <c r="D879" s="1"/>
      <c r="E879" s="1"/>
      <c r="F879" s="1"/>
    </row>
    <row r="880" spans="1:6">
      <c r="A880" s="1"/>
      <c r="B880" s="1"/>
      <c r="C880" s="1"/>
      <c r="D880" s="1"/>
      <c r="E880" s="1"/>
      <c r="F880" s="1"/>
    </row>
    <row r="881" spans="1:6">
      <c r="A881" s="1"/>
      <c r="B881" s="1"/>
      <c r="C881" s="1"/>
      <c r="D881" s="1"/>
      <c r="E881" s="1"/>
      <c r="F881" s="1"/>
    </row>
    <row r="882" spans="1:6">
      <c r="A882" s="1"/>
      <c r="B882" s="1"/>
      <c r="C882" s="1"/>
      <c r="D882" s="1"/>
      <c r="E882" s="1"/>
      <c r="F882" s="1"/>
    </row>
    <row r="883" spans="1:6">
      <c r="A883" s="1"/>
      <c r="B883" s="1"/>
      <c r="C883" s="1"/>
      <c r="D883" s="1"/>
      <c r="E883" s="1"/>
      <c r="F883" s="1"/>
    </row>
    <row r="884" spans="1:6">
      <c r="A884" s="1"/>
      <c r="B884" s="1"/>
      <c r="C884" s="1"/>
      <c r="D884" s="1"/>
      <c r="E884" s="1"/>
      <c r="F884" s="1"/>
    </row>
    <row r="885" spans="1:6">
      <c r="A885" s="1"/>
      <c r="B885" s="1"/>
      <c r="C885" s="1"/>
      <c r="D885" s="1"/>
      <c r="E885" s="1"/>
      <c r="F885" s="1"/>
    </row>
    <row r="886" spans="1:6">
      <c r="A886" s="1"/>
      <c r="B886" s="1"/>
      <c r="C886" s="1"/>
      <c r="D886" s="1"/>
      <c r="E886" s="1"/>
      <c r="F886" s="1"/>
    </row>
    <row r="887" spans="1:6">
      <c r="A887" s="1"/>
      <c r="B887" s="1"/>
      <c r="C887" s="1"/>
      <c r="D887" s="1"/>
      <c r="E887" s="1"/>
      <c r="F887" s="1"/>
    </row>
    <row r="888" spans="1:6">
      <c r="A888" s="1"/>
      <c r="B888" s="1"/>
      <c r="C888" s="1"/>
      <c r="D888" s="1"/>
      <c r="E888" s="1"/>
      <c r="F888" s="1"/>
    </row>
    <row r="889" spans="1:6">
      <c r="A889" s="1"/>
      <c r="B889" s="1"/>
      <c r="C889" s="1"/>
      <c r="D889" s="1"/>
      <c r="E889" s="1"/>
      <c r="F889" s="1"/>
    </row>
    <row r="890" spans="1:6">
      <c r="A890" s="1"/>
      <c r="B890" s="1"/>
      <c r="C890" s="1"/>
      <c r="D890" s="1"/>
      <c r="E890" s="1"/>
      <c r="F890" s="1"/>
    </row>
    <row r="891" spans="1:6">
      <c r="A891" s="1"/>
      <c r="B891" s="1"/>
      <c r="C891" s="1"/>
      <c r="D891" s="1"/>
      <c r="E891" s="1"/>
      <c r="F891" s="1"/>
    </row>
    <row r="892" spans="1:6">
      <c r="A892" s="1"/>
      <c r="B892" s="1"/>
      <c r="C892" s="1"/>
      <c r="D892" s="1"/>
      <c r="E892" s="1"/>
      <c r="F892" s="1"/>
    </row>
    <row r="893" spans="1:6">
      <c r="A893" s="1"/>
      <c r="B893" s="1"/>
      <c r="C893" s="1"/>
      <c r="D893" s="1"/>
      <c r="E893" s="1"/>
      <c r="F893" s="1"/>
    </row>
    <row r="894" spans="1:6">
      <c r="A894" s="1"/>
      <c r="B894" s="1"/>
      <c r="C894" s="1"/>
      <c r="D894" s="1"/>
      <c r="E894" s="1"/>
      <c r="F894" s="1"/>
    </row>
    <row r="895" spans="1:6">
      <c r="A895" s="1"/>
      <c r="B895" s="1"/>
      <c r="C895" s="1"/>
      <c r="D895" s="1"/>
      <c r="E895" s="1"/>
      <c r="F895" s="1"/>
    </row>
    <row r="896" spans="1:6">
      <c r="A896" s="1"/>
      <c r="B896" s="1"/>
      <c r="C896" s="1"/>
      <c r="D896" s="1"/>
      <c r="E896" s="1"/>
      <c r="F896" s="1"/>
    </row>
    <row r="897" spans="1:6">
      <c r="A897" s="1"/>
      <c r="B897" s="1"/>
      <c r="C897" s="1"/>
      <c r="D897" s="1"/>
      <c r="E897" s="1"/>
      <c r="F897" s="1"/>
    </row>
    <row r="898" spans="1:6">
      <c r="A898" s="1"/>
      <c r="B898" s="1"/>
      <c r="C898" s="1"/>
      <c r="D898" s="1"/>
      <c r="E898" s="1"/>
      <c r="F898" s="1"/>
    </row>
    <row r="899" spans="1:6">
      <c r="A899" s="1"/>
      <c r="B899" s="1"/>
      <c r="C899" s="1"/>
      <c r="D899" s="1"/>
      <c r="E899" s="1"/>
      <c r="F899" s="1"/>
    </row>
    <row r="900" spans="1:6">
      <c r="A900" s="1"/>
      <c r="B900" s="1"/>
      <c r="C900" s="1"/>
      <c r="D900" s="1"/>
      <c r="E900" s="1"/>
      <c r="F900" s="1"/>
    </row>
    <row r="901" spans="1:6">
      <c r="A901" s="1"/>
      <c r="B901" s="1"/>
      <c r="C901" s="1"/>
      <c r="D901" s="1"/>
      <c r="E901" s="1"/>
      <c r="F901" s="1"/>
    </row>
    <row r="902" spans="1:6">
      <c r="A902" s="1"/>
      <c r="B902" s="1"/>
      <c r="C902" s="1"/>
      <c r="D902" s="1"/>
      <c r="E902" s="1"/>
      <c r="F902" s="1"/>
    </row>
    <row r="903" spans="1:6">
      <c r="A903" s="1"/>
      <c r="B903" s="1"/>
      <c r="C903" s="1"/>
      <c r="D903" s="1"/>
      <c r="E903" s="1"/>
      <c r="F903" s="1"/>
    </row>
    <row r="904" spans="1:6">
      <c r="A904" s="1"/>
      <c r="B904" s="1"/>
      <c r="C904" s="1"/>
      <c r="D904" s="1"/>
      <c r="E904" s="1"/>
      <c r="F904" s="1"/>
    </row>
    <row r="905" spans="1:6">
      <c r="A905" s="1"/>
      <c r="B905" s="1"/>
      <c r="C905" s="1"/>
      <c r="D905" s="1"/>
      <c r="E905" s="1"/>
      <c r="F905" s="1"/>
    </row>
    <row r="906" spans="1:6">
      <c r="A906" s="1"/>
      <c r="B906" s="1"/>
      <c r="C906" s="1"/>
      <c r="D906" s="1"/>
      <c r="E906" s="1"/>
      <c r="F906" s="1"/>
    </row>
    <row r="907" spans="1:6">
      <c r="A907" s="1"/>
      <c r="B907" s="1"/>
      <c r="C907" s="1"/>
      <c r="D907" s="1"/>
      <c r="E907" s="1"/>
      <c r="F907" s="1"/>
    </row>
    <row r="908" spans="1:6">
      <c r="A908" s="1"/>
      <c r="B908" s="1"/>
      <c r="C908" s="1"/>
      <c r="D908" s="1"/>
      <c r="E908" s="1"/>
      <c r="F908" s="1"/>
    </row>
    <row r="909" spans="1:6">
      <c r="A909" s="1"/>
      <c r="B909" s="1"/>
      <c r="C909" s="1"/>
      <c r="D909" s="1"/>
      <c r="E909" s="1"/>
      <c r="F909" s="1"/>
    </row>
    <row r="910" spans="1:6">
      <c r="A910" s="1"/>
      <c r="B910" s="1"/>
      <c r="C910" s="1"/>
      <c r="D910" s="1"/>
      <c r="E910" s="1"/>
      <c r="F910" s="1"/>
    </row>
    <row r="911" spans="1:6">
      <c r="A911" s="1"/>
      <c r="B911" s="1"/>
      <c r="C911" s="1"/>
      <c r="D911" s="1"/>
      <c r="E911" s="1"/>
      <c r="F911" s="1"/>
    </row>
    <row r="912" spans="1:6">
      <c r="A912" s="1"/>
      <c r="B912" s="1"/>
      <c r="C912" s="1"/>
      <c r="D912" s="1"/>
      <c r="E912" s="1"/>
      <c r="F912" s="1"/>
    </row>
    <row r="913" spans="1:6">
      <c r="A913" s="1"/>
      <c r="B913" s="1"/>
      <c r="C913" s="1"/>
      <c r="D913" s="1"/>
      <c r="E913" s="1"/>
      <c r="F913" s="1"/>
    </row>
    <row r="914" spans="1:6">
      <c r="A914" s="1"/>
      <c r="B914" s="1"/>
      <c r="C914" s="1"/>
      <c r="D914" s="1"/>
      <c r="E914" s="1"/>
      <c r="F914" s="1"/>
    </row>
    <row r="915" spans="1:6">
      <c r="A915" s="1"/>
      <c r="B915" s="1"/>
      <c r="C915" s="1"/>
      <c r="D915" s="1"/>
      <c r="E915" s="1"/>
      <c r="F915" s="1"/>
    </row>
    <row r="916" spans="1:6">
      <c r="A916" s="1"/>
      <c r="B916" s="1"/>
      <c r="C916" s="1"/>
      <c r="D916" s="1"/>
      <c r="E916" s="1"/>
      <c r="F916" s="1"/>
    </row>
    <row r="917" spans="1:6">
      <c r="A917" s="1"/>
      <c r="B917" s="1"/>
      <c r="C917" s="1"/>
      <c r="D917" s="1"/>
      <c r="E917" s="1"/>
      <c r="F917" s="1"/>
    </row>
    <row r="918" spans="1:6">
      <c r="A918" s="1"/>
      <c r="B918" s="1"/>
      <c r="C918" s="1"/>
      <c r="D918" s="1"/>
      <c r="E918" s="1"/>
      <c r="F918" s="1"/>
    </row>
    <row r="919" spans="1:6">
      <c r="A919" s="1"/>
      <c r="B919" s="1"/>
      <c r="C919" s="1"/>
      <c r="D919" s="1"/>
      <c r="E919" s="1"/>
      <c r="F919" s="1"/>
    </row>
    <row r="920" spans="1:6">
      <c r="A920" s="1"/>
      <c r="B920" s="1"/>
      <c r="C920" s="1"/>
      <c r="D920" s="1"/>
      <c r="E920" s="1"/>
      <c r="F920" s="1"/>
    </row>
    <row r="921" spans="1:6">
      <c r="A921" s="1"/>
      <c r="B921" s="1"/>
      <c r="C921" s="1"/>
      <c r="D921" s="1"/>
      <c r="E921" s="1"/>
      <c r="F921" s="1"/>
    </row>
    <row r="922" spans="1:6">
      <c r="A922" s="1"/>
      <c r="B922" s="1"/>
      <c r="C922" s="1"/>
      <c r="D922" s="1"/>
      <c r="E922" s="1"/>
      <c r="F922" s="1"/>
    </row>
    <row r="923" spans="1:6">
      <c r="A923" s="1"/>
      <c r="B923" s="1"/>
      <c r="C923" s="1"/>
      <c r="D923" s="1"/>
      <c r="E923" s="1"/>
      <c r="F923" s="1"/>
    </row>
    <row r="924" spans="1:6">
      <c r="A924" s="1"/>
      <c r="B924" s="1"/>
      <c r="C924" s="1"/>
      <c r="D924" s="1"/>
      <c r="E924" s="1"/>
      <c r="F924" s="1"/>
    </row>
    <row r="925" spans="1:6">
      <c r="A925" s="1"/>
      <c r="B925" s="1"/>
      <c r="C925" s="1"/>
      <c r="D925" s="1"/>
      <c r="E925" s="1"/>
      <c r="F925" s="1"/>
    </row>
    <row r="926" spans="1:6">
      <c r="A926" s="1"/>
      <c r="B926" s="1"/>
      <c r="C926" s="1"/>
      <c r="D926" s="1"/>
      <c r="E926" s="1"/>
      <c r="F926" s="1"/>
    </row>
    <row r="927" spans="1:6">
      <c r="A927" s="1"/>
      <c r="B927" s="1"/>
      <c r="C927" s="1"/>
      <c r="D927" s="1"/>
      <c r="E927" s="1"/>
      <c r="F927" s="1"/>
    </row>
    <row r="928" spans="1:6">
      <c r="A928" s="1"/>
      <c r="B928" s="1"/>
      <c r="C928" s="1"/>
      <c r="D928" s="1"/>
      <c r="E928" s="1"/>
      <c r="F928" s="1"/>
    </row>
    <row r="929" spans="1:6">
      <c r="A929" s="1"/>
      <c r="B929" s="1"/>
      <c r="C929" s="1"/>
      <c r="D929" s="1"/>
      <c r="E929" s="1"/>
      <c r="F929" s="1"/>
    </row>
    <row r="930" spans="1:6">
      <c r="A930" s="1"/>
      <c r="B930" s="1"/>
      <c r="C930" s="1"/>
      <c r="D930" s="1"/>
      <c r="E930" s="1"/>
      <c r="F930" s="1"/>
    </row>
    <row r="931" spans="1:6">
      <c r="A931" s="1"/>
      <c r="B931" s="1"/>
      <c r="C931" s="1"/>
      <c r="D931" s="1"/>
      <c r="E931" s="1"/>
      <c r="F931" s="1"/>
    </row>
    <row r="932" spans="1:6">
      <c r="A932" s="1"/>
      <c r="B932" s="1"/>
      <c r="C932" s="1"/>
      <c r="D932" s="1"/>
      <c r="E932" s="1"/>
      <c r="F932" s="1"/>
    </row>
    <row r="933" spans="1:6">
      <c r="A933" s="1"/>
      <c r="B933" s="1"/>
      <c r="C933" s="1"/>
      <c r="D933" s="1"/>
      <c r="E933" s="1"/>
      <c r="F933" s="1"/>
    </row>
    <row r="934" spans="1:6">
      <c r="A934" s="1"/>
      <c r="B934" s="1"/>
      <c r="C934" s="1"/>
      <c r="D934" s="1"/>
      <c r="E934" s="1"/>
      <c r="F934" s="1"/>
    </row>
    <row r="935" spans="1:6">
      <c r="A935" s="1"/>
      <c r="B935" s="1"/>
      <c r="C935" s="1"/>
      <c r="D935" s="1"/>
      <c r="E935" s="1"/>
      <c r="F935" s="1"/>
    </row>
    <row r="936" spans="1:6">
      <c r="A936" s="1"/>
      <c r="B936" s="1"/>
      <c r="C936" s="1"/>
      <c r="D936" s="1"/>
      <c r="E936" s="1"/>
      <c r="F936" s="1"/>
    </row>
    <row r="937" spans="1:6">
      <c r="A937" s="1"/>
      <c r="B937" s="1"/>
      <c r="C937" s="1"/>
      <c r="D937" s="1"/>
      <c r="E937" s="1"/>
      <c r="F937" s="1"/>
    </row>
    <row r="938" spans="1:6">
      <c r="A938" s="1"/>
      <c r="B938" s="1"/>
      <c r="C938" s="1"/>
      <c r="D938" s="1"/>
      <c r="E938" s="1"/>
      <c r="F938" s="1"/>
    </row>
    <row r="939" spans="1:6">
      <c r="A939" s="1"/>
      <c r="B939" s="1"/>
      <c r="C939" s="1"/>
      <c r="D939" s="1"/>
      <c r="E939" s="1"/>
      <c r="F939" s="1"/>
    </row>
    <row r="940" spans="1:6">
      <c r="A940" s="1"/>
      <c r="B940" s="1"/>
      <c r="C940" s="1"/>
      <c r="D940" s="1"/>
      <c r="E940" s="1"/>
      <c r="F940" s="1"/>
    </row>
    <row r="941" spans="1:6">
      <c r="A941" s="1"/>
      <c r="B941" s="1"/>
      <c r="C941" s="1"/>
      <c r="D941" s="1"/>
      <c r="E941" s="1"/>
      <c r="F941" s="1"/>
    </row>
    <row r="942" spans="1:6">
      <c r="A942" s="1"/>
      <c r="B942" s="1"/>
      <c r="C942" s="1"/>
      <c r="D942" s="1"/>
      <c r="E942" s="1"/>
      <c r="F942" s="1"/>
    </row>
    <row r="943" spans="1:6">
      <c r="A943" s="1"/>
      <c r="B943" s="1"/>
      <c r="C943" s="1"/>
      <c r="D943" s="1"/>
      <c r="E943" s="1"/>
      <c r="F943" s="1"/>
    </row>
    <row r="944" spans="1:6">
      <c r="A944" s="1"/>
      <c r="B944" s="1"/>
      <c r="C944" s="1"/>
      <c r="D944" s="1"/>
      <c r="E944" s="1"/>
      <c r="F944" s="1"/>
    </row>
    <row r="945" spans="1:6">
      <c r="A945" s="1"/>
      <c r="B945" s="1"/>
      <c r="C945" s="1"/>
      <c r="D945" s="1"/>
      <c r="E945" s="1"/>
      <c r="F945" s="1"/>
    </row>
    <row r="946" spans="1:6">
      <c r="A946" s="1"/>
      <c r="B946" s="1"/>
      <c r="C946" s="1"/>
      <c r="D946" s="1"/>
      <c r="E946" s="1"/>
      <c r="F946" s="1"/>
    </row>
    <row r="947" spans="1:6">
      <c r="A947" s="1"/>
      <c r="B947" s="1"/>
      <c r="C947" s="1"/>
      <c r="D947" s="1"/>
      <c r="E947" s="1"/>
      <c r="F947" s="1"/>
    </row>
    <row r="948" spans="1:6">
      <c r="A948" s="1"/>
      <c r="B948" s="1"/>
      <c r="C948" s="1"/>
      <c r="D948" s="1"/>
      <c r="E948" s="1"/>
      <c r="F948" s="1"/>
    </row>
    <row r="949" spans="1:6">
      <c r="A949" s="1"/>
      <c r="B949" s="1"/>
      <c r="C949" s="1"/>
      <c r="D949" s="1"/>
      <c r="E949" s="1"/>
      <c r="F949" s="1"/>
    </row>
    <row r="950" spans="1:6">
      <c r="A950" s="1"/>
      <c r="B950" s="1"/>
      <c r="C950" s="1"/>
      <c r="D950" s="1"/>
      <c r="E950" s="1"/>
      <c r="F950" s="1"/>
    </row>
    <row r="951" spans="1:6">
      <c r="A951" s="1"/>
      <c r="B951" s="1"/>
      <c r="C951" s="1"/>
      <c r="D951" s="1"/>
      <c r="E951" s="1"/>
      <c r="F951" s="1"/>
    </row>
    <row r="952" spans="1:6">
      <c r="A952" s="1"/>
      <c r="B952" s="1"/>
      <c r="C952" s="1"/>
      <c r="D952" s="1"/>
      <c r="E952" s="1"/>
      <c r="F952" s="1"/>
    </row>
    <row r="953" spans="1:6">
      <c r="A953" s="1"/>
      <c r="B953" s="1"/>
      <c r="C953" s="1"/>
      <c r="D953" s="1"/>
      <c r="E953" s="1"/>
      <c r="F953" s="1"/>
    </row>
    <row r="954" spans="1:6">
      <c r="A954" s="1"/>
      <c r="B954" s="1"/>
      <c r="C954" s="1"/>
      <c r="D954" s="1"/>
      <c r="E954" s="1"/>
      <c r="F954" s="1"/>
    </row>
    <row r="955" spans="1:6">
      <c r="A955" s="1"/>
      <c r="B955" s="1"/>
      <c r="C955" s="1"/>
      <c r="D955" s="1"/>
      <c r="E955" s="1"/>
      <c r="F955" s="1"/>
    </row>
    <row r="956" spans="1:6">
      <c r="A956" s="1"/>
      <c r="B956" s="1"/>
      <c r="C956" s="1"/>
      <c r="D956" s="1"/>
      <c r="E956" s="1"/>
      <c r="F956" s="1"/>
    </row>
    <row r="957" spans="1:6">
      <c r="A957" s="1"/>
      <c r="B957" s="1"/>
      <c r="C957" s="1"/>
      <c r="D957" s="1"/>
      <c r="E957" s="1"/>
      <c r="F957" s="1"/>
    </row>
    <row r="958" spans="1:6">
      <c r="A958" s="1"/>
      <c r="B958" s="1"/>
      <c r="C958" s="1"/>
      <c r="D958" s="1"/>
      <c r="E958" s="1"/>
      <c r="F958" s="1"/>
    </row>
    <row r="959" spans="1:6">
      <c r="A959" s="1"/>
      <c r="B959" s="1"/>
      <c r="C959" s="1"/>
      <c r="D959" s="1"/>
      <c r="E959" s="1"/>
      <c r="F959" s="1"/>
    </row>
    <row r="960" spans="1:6">
      <c r="A960" s="1"/>
      <c r="B960" s="1"/>
      <c r="C960" s="1"/>
      <c r="D960" s="1"/>
      <c r="E960" s="1"/>
      <c r="F960" s="1"/>
    </row>
    <row r="961" spans="1:6">
      <c r="A961" s="1"/>
      <c r="B961" s="1"/>
      <c r="C961" s="1"/>
      <c r="D961" s="1"/>
      <c r="E961" s="1"/>
      <c r="F961" s="1"/>
    </row>
    <row r="962" spans="1:6">
      <c r="A962" s="1"/>
      <c r="B962" s="1"/>
      <c r="C962" s="1"/>
      <c r="D962" s="1"/>
      <c r="E962" s="1"/>
      <c r="F962" s="1"/>
    </row>
    <row r="963" spans="1:6">
      <c r="A963" s="1"/>
      <c r="B963" s="1"/>
      <c r="C963" s="1"/>
      <c r="D963" s="1"/>
      <c r="E963" s="1"/>
      <c r="F963" s="1"/>
    </row>
    <row r="964" spans="1:6">
      <c r="A964" s="1"/>
      <c r="B964" s="1"/>
      <c r="C964" s="1"/>
      <c r="D964" s="1"/>
      <c r="E964" s="1"/>
      <c r="F964" s="1"/>
    </row>
    <row r="965" spans="1:6">
      <c r="A965" s="1"/>
      <c r="B965" s="1"/>
      <c r="C965" s="1"/>
      <c r="D965" s="1"/>
      <c r="E965" s="1"/>
      <c r="F965" s="1"/>
    </row>
    <row r="966" spans="1:6">
      <c r="A966" s="1"/>
      <c r="B966" s="1"/>
      <c r="C966" s="1"/>
      <c r="D966" s="1"/>
      <c r="E966" s="1"/>
      <c r="F966" s="1"/>
    </row>
    <row r="967" spans="1:6">
      <c r="A967" s="1"/>
      <c r="B967" s="1"/>
      <c r="C967" s="1"/>
      <c r="D967" s="1"/>
      <c r="E967" s="1"/>
      <c r="F967" s="1"/>
    </row>
    <row r="968" spans="1:6">
      <c r="A968" s="1"/>
      <c r="B968" s="1"/>
      <c r="C968" s="1"/>
      <c r="D968" s="1"/>
      <c r="E968" s="1"/>
      <c r="F968" s="1"/>
    </row>
    <row r="969" spans="1:6">
      <c r="A969" s="1"/>
      <c r="B969" s="1"/>
      <c r="C969" s="1"/>
      <c r="D969" s="1"/>
      <c r="E969" s="1"/>
      <c r="F969" s="1"/>
    </row>
    <row r="970" spans="1:6">
      <c r="A970" s="1"/>
      <c r="B970" s="1"/>
      <c r="C970" s="1"/>
      <c r="D970" s="1"/>
      <c r="E970" s="1"/>
      <c r="F970" s="1"/>
    </row>
    <row r="971" spans="1:6">
      <c r="A971" s="1"/>
      <c r="B971" s="1"/>
      <c r="C971" s="1"/>
      <c r="D971" s="1"/>
      <c r="E971" s="1"/>
      <c r="F971" s="1"/>
    </row>
    <row r="972" spans="1:6">
      <c r="A972" s="1"/>
      <c r="B972" s="1"/>
      <c r="C972" s="1"/>
      <c r="D972" s="1"/>
      <c r="E972" s="1"/>
      <c r="F972" s="1"/>
    </row>
    <row r="973" spans="1:6">
      <c r="A973" s="1"/>
      <c r="B973" s="1"/>
      <c r="C973" s="1"/>
      <c r="D973" s="1"/>
      <c r="E973" s="1"/>
      <c r="F973" s="1"/>
    </row>
    <row r="974" spans="1:6">
      <c r="A974" s="1"/>
      <c r="B974" s="1"/>
      <c r="C974" s="1"/>
      <c r="D974" s="1"/>
      <c r="E974" s="1"/>
      <c r="F974" s="1"/>
    </row>
    <row r="975" spans="1:6">
      <c r="A975" s="1"/>
      <c r="B975" s="1"/>
      <c r="C975" s="1"/>
      <c r="D975" s="1"/>
      <c r="E975" s="1"/>
      <c r="F975" s="1"/>
    </row>
    <row r="976" spans="1:6">
      <c r="A976" s="1"/>
      <c r="B976" s="1"/>
      <c r="C976" s="1"/>
      <c r="D976" s="1"/>
      <c r="E976" s="1"/>
      <c r="F976" s="1"/>
    </row>
    <row r="977" spans="1:6">
      <c r="A977" s="1"/>
      <c r="B977" s="1"/>
      <c r="C977" s="1"/>
      <c r="D977" s="1"/>
      <c r="E977" s="1"/>
      <c r="F977" s="1"/>
    </row>
    <row r="978" spans="1:6">
      <c r="A978" s="1"/>
      <c r="B978" s="1"/>
      <c r="C978" s="1"/>
      <c r="D978" s="1"/>
      <c r="E978" s="1"/>
      <c r="F978" s="1"/>
    </row>
    <row r="979" spans="1:6">
      <c r="A979" s="1"/>
      <c r="B979" s="1"/>
      <c r="C979" s="1"/>
      <c r="D979" s="1"/>
      <c r="E979" s="1"/>
      <c r="F979" s="1"/>
    </row>
    <row r="980" spans="1:6">
      <c r="A980" s="1"/>
      <c r="B980" s="1"/>
      <c r="C980" s="1"/>
      <c r="D980" s="1"/>
      <c r="E980" s="1"/>
      <c r="F980" s="1"/>
    </row>
    <row r="981" spans="1:6">
      <c r="A981" s="1"/>
      <c r="B981" s="1"/>
      <c r="C981" s="1"/>
      <c r="D981" s="1"/>
      <c r="E981" s="1"/>
      <c r="F981" s="1"/>
    </row>
    <row r="982" spans="1:6">
      <c r="A982" s="1"/>
      <c r="B982" s="1"/>
      <c r="C982" s="1"/>
      <c r="D982" s="1"/>
      <c r="E982" s="1"/>
      <c r="F982" s="1"/>
    </row>
    <row r="983" spans="1:6">
      <c r="A983" s="1"/>
      <c r="B983" s="1"/>
      <c r="C983" s="1"/>
      <c r="D983" s="1"/>
      <c r="E983" s="1"/>
      <c r="F983" s="1"/>
    </row>
    <row r="984" spans="1:6">
      <c r="A984" s="1"/>
      <c r="B984" s="1"/>
      <c r="C984" s="1"/>
      <c r="D984" s="1"/>
      <c r="E984" s="1"/>
      <c r="F984" s="1"/>
    </row>
    <row r="985" spans="1:6">
      <c r="A985" s="1"/>
      <c r="B985" s="1"/>
      <c r="C985" s="1"/>
      <c r="D985" s="1"/>
      <c r="E985" s="1"/>
      <c r="F985" s="1"/>
    </row>
    <row r="986" spans="1:6">
      <c r="A986" s="1"/>
      <c r="B986" s="1"/>
      <c r="C986" s="1"/>
      <c r="D986" s="1"/>
      <c r="E986" s="1"/>
      <c r="F986" s="1"/>
    </row>
    <row r="987" spans="1:6">
      <c r="A987" s="1"/>
      <c r="B987" s="1"/>
      <c r="C987" s="1"/>
      <c r="D987" s="1"/>
      <c r="E987" s="1"/>
      <c r="F987" s="1"/>
    </row>
    <row r="988" spans="1:6">
      <c r="A988" s="1"/>
      <c r="B988" s="1"/>
      <c r="C988" s="1"/>
      <c r="D988" s="1"/>
      <c r="E988" s="1"/>
      <c r="F988" s="1"/>
    </row>
    <row r="989" spans="1:6">
      <c r="A989" s="1"/>
      <c r="B989" s="1"/>
      <c r="C989" s="1"/>
      <c r="D989" s="1"/>
      <c r="E989" s="1"/>
      <c r="F989" s="1"/>
    </row>
    <row r="990" spans="1:6">
      <c r="A990" s="1"/>
      <c r="B990" s="1"/>
      <c r="C990" s="1"/>
      <c r="D990" s="1"/>
      <c r="E990" s="1"/>
      <c r="F990" s="1"/>
    </row>
    <row r="991" spans="1:6">
      <c r="A991" s="1"/>
      <c r="B991" s="1"/>
      <c r="C991" s="1"/>
      <c r="D991" s="1"/>
      <c r="E991" s="1"/>
      <c r="F991" s="1"/>
    </row>
    <row r="992" spans="1:6">
      <c r="A992" s="1"/>
      <c r="B992" s="1"/>
      <c r="C992" s="1"/>
      <c r="D992" s="1"/>
      <c r="E992" s="1"/>
      <c r="F992" s="1"/>
    </row>
    <row r="993" spans="1:6">
      <c r="A993" s="1"/>
      <c r="B993" s="1"/>
      <c r="C993" s="1"/>
      <c r="D993" s="1"/>
      <c r="E993" s="1"/>
      <c r="F993" s="1"/>
    </row>
    <row r="994" spans="1:6">
      <c r="A994" s="1"/>
      <c r="B994" s="1"/>
      <c r="C994" s="1"/>
      <c r="D994" s="1"/>
      <c r="E994" s="1"/>
      <c r="F994" s="1"/>
    </row>
  </sheetData>
  <mergeCells count="1">
    <mergeCell ref="A1:F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topLeftCell="C3" zoomScale="84" zoomScaleNormal="84" workbookViewId="0">
      <selection activeCell="G10" sqref="G10"/>
    </sheetView>
  </sheetViews>
  <sheetFormatPr defaultRowHeight="12.75"/>
  <cols>
    <col min="1" max="1" width="9.28515625" bestFit="1" customWidth="1"/>
    <col min="2" max="2" width="29.5703125" customWidth="1"/>
    <col min="3" max="3" width="37.28515625" bestFit="1" customWidth="1"/>
    <col min="4" max="4" width="33.7109375" bestFit="1" customWidth="1"/>
    <col min="5" max="5" width="37.28515625" bestFit="1" customWidth="1"/>
    <col min="6" max="6" width="39.7109375" bestFit="1" customWidth="1"/>
    <col min="7" max="7" width="30.140625" customWidth="1"/>
    <col min="8" max="8" width="32.7109375" customWidth="1"/>
  </cols>
  <sheetData>
    <row r="1" spans="1:8" s="33" customFormat="1" ht="15">
      <c r="A1" s="123" t="s">
        <v>491</v>
      </c>
      <c r="B1" s="123"/>
      <c r="C1" s="123"/>
      <c r="D1" s="123"/>
      <c r="E1" s="123"/>
      <c r="F1" s="124"/>
    </row>
    <row r="2" spans="1:8" s="33" customFormat="1" ht="15" thickBot="1">
      <c r="A2" s="124"/>
      <c r="B2" s="124"/>
      <c r="C2" s="124"/>
      <c r="D2" s="124"/>
      <c r="E2" s="124"/>
      <c r="F2" s="124"/>
    </row>
    <row r="3" spans="1:8" ht="30">
      <c r="A3" s="98" t="s">
        <v>83</v>
      </c>
      <c r="B3" s="98" t="s">
        <v>492</v>
      </c>
      <c r="C3" s="98" t="s">
        <v>493</v>
      </c>
      <c r="D3" s="98" t="s">
        <v>494</v>
      </c>
      <c r="E3" s="99" t="s">
        <v>495</v>
      </c>
      <c r="F3" s="98" t="s">
        <v>81</v>
      </c>
    </row>
    <row r="4" spans="1:8" ht="30.75" thickBot="1">
      <c r="A4" s="100"/>
      <c r="B4" s="100"/>
      <c r="C4" s="100" t="s">
        <v>496</v>
      </c>
      <c r="D4" s="100" t="s">
        <v>496</v>
      </c>
      <c r="E4" s="101" t="s">
        <v>497</v>
      </c>
      <c r="F4" s="100" t="s">
        <v>496</v>
      </c>
      <c r="G4" s="12" t="s">
        <v>128</v>
      </c>
      <c r="H4" s="12" t="s">
        <v>129</v>
      </c>
    </row>
    <row r="5" spans="1:8" ht="15">
      <c r="A5" s="102">
        <v>1</v>
      </c>
      <c r="B5" s="103" t="s">
        <v>7</v>
      </c>
      <c r="C5" s="104">
        <v>100951841.29000001</v>
      </c>
      <c r="D5" s="105">
        <v>0</v>
      </c>
      <c r="E5" s="104">
        <v>0</v>
      </c>
      <c r="F5" s="106">
        <f>SUM(C5:E5)</f>
        <v>100951841.29000001</v>
      </c>
      <c r="G5" s="18">
        <f>F5/F$42*100</f>
        <v>2.5621222117271047</v>
      </c>
      <c r="H5" s="18">
        <f>F5/F$44*100</f>
        <v>0.67090964444098866</v>
      </c>
    </row>
    <row r="6" spans="1:8" ht="15">
      <c r="A6" s="107">
        <f>A5+1</f>
        <v>2</v>
      </c>
      <c r="B6" s="108" t="s">
        <v>10</v>
      </c>
      <c r="C6" s="109">
        <f>53771280.68-D6</f>
        <v>47271280.68</v>
      </c>
      <c r="D6" s="109">
        <v>6500000</v>
      </c>
      <c r="E6" s="109">
        <v>0</v>
      </c>
      <c r="F6" s="110">
        <f t="shared" ref="F6:F40" si="0">SUM(C6:E6)</f>
        <v>53771280.68</v>
      </c>
      <c r="G6" s="18">
        <f t="shared" ref="G6:G42" si="1">F6/F$42*100</f>
        <v>1.3646961840693785</v>
      </c>
      <c r="H6" s="18">
        <f t="shared" ref="H6:H44" si="2">F6/F$44*100</f>
        <v>0.35735525316989891</v>
      </c>
    </row>
    <row r="7" spans="1:8" ht="15">
      <c r="A7" s="107">
        <f t="shared" ref="A7:A41" si="3">A6+1</f>
        <v>3</v>
      </c>
      <c r="B7" s="108" t="s">
        <v>12</v>
      </c>
      <c r="C7" s="109">
        <v>51109045.126999997</v>
      </c>
      <c r="D7" s="109">
        <v>0</v>
      </c>
      <c r="E7" s="109">
        <v>0</v>
      </c>
      <c r="F7" s="110">
        <f t="shared" si="0"/>
        <v>51109045.126999997</v>
      </c>
      <c r="G7" s="18">
        <f t="shared" si="1"/>
        <v>1.2971295824499331</v>
      </c>
      <c r="H7" s="18">
        <f t="shared" si="2"/>
        <v>0.339662465346936</v>
      </c>
    </row>
    <row r="8" spans="1:8" ht="15">
      <c r="A8" s="107">
        <f t="shared" si="3"/>
        <v>4</v>
      </c>
      <c r="B8" s="108" t="s">
        <v>14</v>
      </c>
      <c r="C8" s="109">
        <v>85417943.709999993</v>
      </c>
      <c r="D8" s="109">
        <v>0</v>
      </c>
      <c r="E8" s="109">
        <v>0</v>
      </c>
      <c r="F8" s="110">
        <f t="shared" si="0"/>
        <v>85417943.709999993</v>
      </c>
      <c r="G8" s="18">
        <f t="shared" si="1"/>
        <v>2.1678773567959206</v>
      </c>
      <c r="H8" s="18">
        <f t="shared" si="2"/>
        <v>0.56767386816384113</v>
      </c>
    </row>
    <row r="9" spans="1:8" ht="15">
      <c r="A9" s="107">
        <f t="shared" si="3"/>
        <v>5</v>
      </c>
      <c r="B9" s="108" t="s">
        <v>16</v>
      </c>
      <c r="C9" s="109">
        <v>106800468.91</v>
      </c>
      <c r="D9" s="109">
        <v>0</v>
      </c>
      <c r="E9" s="109">
        <v>0</v>
      </c>
      <c r="F9" s="110">
        <f t="shared" si="0"/>
        <v>106800468.91</v>
      </c>
      <c r="G9" s="18">
        <f t="shared" si="1"/>
        <v>2.7105583228652472</v>
      </c>
      <c r="H9" s="18">
        <f t="shared" si="2"/>
        <v>0.70977867968453523</v>
      </c>
    </row>
    <row r="10" spans="1:8" ht="15">
      <c r="A10" s="107">
        <f t="shared" si="3"/>
        <v>6</v>
      </c>
      <c r="B10" s="108" t="s">
        <v>18</v>
      </c>
      <c r="C10" s="109">
        <v>47756175.630000003</v>
      </c>
      <c r="D10" s="109">
        <v>0</v>
      </c>
      <c r="E10" s="109">
        <v>0</v>
      </c>
      <c r="F10" s="110">
        <f t="shared" si="0"/>
        <v>47756175.630000003</v>
      </c>
      <c r="G10" s="18">
        <f t="shared" si="1"/>
        <v>1.2120349343334265</v>
      </c>
      <c r="H10" s="18">
        <f t="shared" si="2"/>
        <v>0.3173798357946197</v>
      </c>
    </row>
    <row r="11" spans="1:8" ht="15">
      <c r="A11" s="107">
        <f t="shared" si="3"/>
        <v>7</v>
      </c>
      <c r="B11" s="108" t="s">
        <v>20</v>
      </c>
      <c r="C11" s="109">
        <v>35249648.946999997</v>
      </c>
      <c r="D11" s="109">
        <v>0</v>
      </c>
      <c r="E11" s="109">
        <v>0</v>
      </c>
      <c r="F11" s="110">
        <f t="shared" si="0"/>
        <v>35249648.946999997</v>
      </c>
      <c r="G11" s="18">
        <f t="shared" si="1"/>
        <v>0.89462368757842414</v>
      </c>
      <c r="H11" s="18">
        <f t="shared" si="2"/>
        <v>0.23426347790690641</v>
      </c>
    </row>
    <row r="12" spans="1:8" ht="15">
      <c r="A12" s="107">
        <f t="shared" si="3"/>
        <v>8</v>
      </c>
      <c r="B12" s="108" t="s">
        <v>22</v>
      </c>
      <c r="C12" s="109">
        <v>22398372.739999998</v>
      </c>
      <c r="D12" s="109">
        <v>0</v>
      </c>
      <c r="E12" s="109">
        <v>0</v>
      </c>
      <c r="F12" s="110">
        <f t="shared" si="0"/>
        <v>22398372.739999998</v>
      </c>
      <c r="G12" s="18">
        <f t="shared" si="1"/>
        <v>0.56846281920547304</v>
      </c>
      <c r="H12" s="18">
        <f t="shared" si="2"/>
        <v>0.1488559703223431</v>
      </c>
    </row>
    <row r="13" spans="1:8" ht="15">
      <c r="A13" s="107">
        <f t="shared" si="3"/>
        <v>9</v>
      </c>
      <c r="B13" s="108" t="s">
        <v>24</v>
      </c>
      <c r="C13" s="109">
        <f>168501080.08-D13</f>
        <v>128501080.08000001</v>
      </c>
      <c r="D13" s="109">
        <v>40000000</v>
      </c>
      <c r="E13" s="109">
        <v>0</v>
      </c>
      <c r="F13" s="110">
        <f t="shared" si="0"/>
        <v>168501080.08000001</v>
      </c>
      <c r="G13" s="18">
        <f t="shared" si="1"/>
        <v>4.2764981248117211</v>
      </c>
      <c r="H13" s="18">
        <f t="shared" si="2"/>
        <v>1.1198309835641767</v>
      </c>
    </row>
    <row r="14" spans="1:8" ht="15">
      <c r="A14" s="107">
        <f t="shared" si="3"/>
        <v>10</v>
      </c>
      <c r="B14" s="108" t="s">
        <v>26</v>
      </c>
      <c r="C14" s="109">
        <v>54541370.479999997</v>
      </c>
      <c r="D14" s="109">
        <v>0</v>
      </c>
      <c r="E14" s="109">
        <v>0</v>
      </c>
      <c r="F14" s="110">
        <f t="shared" si="0"/>
        <v>54541370.479999997</v>
      </c>
      <c r="G14" s="18">
        <f t="shared" si="1"/>
        <v>1.3842407922349347</v>
      </c>
      <c r="H14" s="18">
        <f t="shared" si="2"/>
        <v>0.36247314569472605</v>
      </c>
    </row>
    <row r="15" spans="1:8" ht="15">
      <c r="A15" s="107">
        <f t="shared" si="3"/>
        <v>11</v>
      </c>
      <c r="B15" s="108" t="s">
        <v>28</v>
      </c>
      <c r="C15" s="109">
        <v>62496481.359999999</v>
      </c>
      <c r="D15" s="109">
        <v>0</v>
      </c>
      <c r="E15" s="109">
        <v>0</v>
      </c>
      <c r="F15" s="110">
        <f>SUM(C15:E15)</f>
        <v>62496481.359999999</v>
      </c>
      <c r="G15" s="18">
        <f t="shared" si="1"/>
        <v>1.5861387073393216</v>
      </c>
      <c r="H15" s="18">
        <f t="shared" si="2"/>
        <v>0.41534152871567176</v>
      </c>
    </row>
    <row r="16" spans="1:8" ht="15">
      <c r="A16" s="107">
        <f t="shared" si="3"/>
        <v>12</v>
      </c>
      <c r="B16" s="108" t="s">
        <v>30</v>
      </c>
      <c r="C16" s="109">
        <v>213954599.08199999</v>
      </c>
      <c r="D16" s="109">
        <v>0</v>
      </c>
      <c r="E16" s="109">
        <v>0</v>
      </c>
      <c r="F16" s="110">
        <f t="shared" si="0"/>
        <v>213954599.08199999</v>
      </c>
      <c r="G16" s="18">
        <f t="shared" si="1"/>
        <v>5.430092444123261</v>
      </c>
      <c r="H16" s="18">
        <f t="shared" si="2"/>
        <v>1.4219077350383895</v>
      </c>
    </row>
    <row r="17" spans="1:8" ht="15">
      <c r="A17" s="107">
        <f t="shared" si="3"/>
        <v>13</v>
      </c>
      <c r="B17" s="108" t="s">
        <v>32</v>
      </c>
      <c r="C17" s="109">
        <v>67257880.640000001</v>
      </c>
      <c r="D17" s="109">
        <v>0</v>
      </c>
      <c r="E17" s="109">
        <v>0</v>
      </c>
      <c r="F17" s="110">
        <f t="shared" si="0"/>
        <v>67257880.640000001</v>
      </c>
      <c r="G17" s="18">
        <f t="shared" si="1"/>
        <v>1.7069813457528706</v>
      </c>
      <c r="H17" s="18">
        <f t="shared" si="2"/>
        <v>0.44698501988102618</v>
      </c>
    </row>
    <row r="18" spans="1:8" ht="15">
      <c r="A18" s="107">
        <f t="shared" si="3"/>
        <v>14</v>
      </c>
      <c r="B18" s="108" t="s">
        <v>34</v>
      </c>
      <c r="C18" s="109">
        <f>116391687.55-D18</f>
        <v>109891687.55</v>
      </c>
      <c r="D18" s="109">
        <v>6500000</v>
      </c>
      <c r="E18" s="109">
        <v>0</v>
      </c>
      <c r="F18" s="110">
        <f t="shared" si="0"/>
        <v>116391687.55</v>
      </c>
      <c r="G18" s="18">
        <f t="shared" si="1"/>
        <v>2.9539800772489313</v>
      </c>
      <c r="H18" s="18">
        <f t="shared" si="2"/>
        <v>0.77352037082450265</v>
      </c>
    </row>
    <row r="19" spans="1:8" ht="15">
      <c r="A19" s="107">
        <f t="shared" si="3"/>
        <v>15</v>
      </c>
      <c r="B19" s="108" t="s">
        <v>36</v>
      </c>
      <c r="C19" s="109">
        <v>38754107.740000002</v>
      </c>
      <c r="D19" s="109">
        <v>0</v>
      </c>
      <c r="E19" s="109">
        <v>0</v>
      </c>
      <c r="F19" s="110">
        <f t="shared" si="0"/>
        <v>38754107.740000002</v>
      </c>
      <c r="G19" s="18">
        <f t="shared" si="1"/>
        <v>0.98356561869025527</v>
      </c>
      <c r="H19" s="18">
        <f t="shared" si="2"/>
        <v>0.25755354545521009</v>
      </c>
    </row>
    <row r="20" spans="1:8" ht="15">
      <c r="A20" s="107">
        <f t="shared" si="3"/>
        <v>16</v>
      </c>
      <c r="B20" s="108" t="s">
        <v>38</v>
      </c>
      <c r="C20" s="109">
        <v>61735029.230999999</v>
      </c>
      <c r="D20" s="109">
        <v>0</v>
      </c>
      <c r="E20" s="109">
        <v>0</v>
      </c>
      <c r="F20" s="110">
        <f t="shared" si="0"/>
        <v>61735029.230999999</v>
      </c>
      <c r="G20" s="18">
        <f t="shared" si="1"/>
        <v>1.5668133202245544</v>
      </c>
      <c r="H20" s="18">
        <f t="shared" si="2"/>
        <v>0.4102810407582636</v>
      </c>
    </row>
    <row r="21" spans="1:8" ht="15">
      <c r="A21" s="107">
        <f t="shared" si="3"/>
        <v>17</v>
      </c>
      <c r="B21" s="108" t="s">
        <v>40</v>
      </c>
      <c r="C21" s="109">
        <v>33198134.140000001</v>
      </c>
      <c r="D21" s="109">
        <v>0</v>
      </c>
      <c r="E21" s="109">
        <v>0</v>
      </c>
      <c r="F21" s="110">
        <f t="shared" si="0"/>
        <v>33198134.140000001</v>
      </c>
      <c r="G21" s="18">
        <f t="shared" si="1"/>
        <v>0.84255696360850296</v>
      </c>
      <c r="H21" s="18">
        <f t="shared" si="2"/>
        <v>0.22062944159670261</v>
      </c>
    </row>
    <row r="22" spans="1:8" ht="15">
      <c r="A22" s="107">
        <f t="shared" si="3"/>
        <v>18</v>
      </c>
      <c r="B22" s="108" t="s">
        <v>42</v>
      </c>
      <c r="C22" s="109">
        <v>232097155.44999999</v>
      </c>
      <c r="D22" s="109">
        <v>0</v>
      </c>
      <c r="E22" s="109">
        <v>0</v>
      </c>
      <c r="F22" s="110">
        <f t="shared" si="0"/>
        <v>232097155.44999999</v>
      </c>
      <c r="G22" s="18">
        <f t="shared" si="1"/>
        <v>5.8905441412293387</v>
      </c>
      <c r="H22" s="18">
        <f t="shared" si="2"/>
        <v>1.5424802366051462</v>
      </c>
    </row>
    <row r="23" spans="1:8" ht="15">
      <c r="A23" s="107">
        <f t="shared" si="3"/>
        <v>19</v>
      </c>
      <c r="B23" s="108" t="s">
        <v>44</v>
      </c>
      <c r="C23" s="109">
        <v>65971488.659999996</v>
      </c>
      <c r="D23" s="109">
        <v>0</v>
      </c>
      <c r="E23" s="109">
        <v>0</v>
      </c>
      <c r="F23" s="110">
        <f>SUM(C23:E23)</f>
        <v>65971488.659999996</v>
      </c>
      <c r="G23" s="18">
        <f t="shared" si="1"/>
        <v>1.6743331699214099</v>
      </c>
      <c r="H23" s="18">
        <f t="shared" si="2"/>
        <v>0.43843586639471893</v>
      </c>
    </row>
    <row r="24" spans="1:8" ht="15">
      <c r="A24" s="107">
        <f t="shared" si="3"/>
        <v>20</v>
      </c>
      <c r="B24" s="108" t="s">
        <v>46</v>
      </c>
      <c r="C24" s="109">
        <v>67938632.886999995</v>
      </c>
      <c r="D24" s="109">
        <v>0</v>
      </c>
      <c r="E24" s="109">
        <v>0</v>
      </c>
      <c r="F24" s="110">
        <f t="shared" si="0"/>
        <v>67938632.886999995</v>
      </c>
      <c r="G24" s="18">
        <f t="shared" si="1"/>
        <v>1.7242585982569769</v>
      </c>
      <c r="H24" s="18">
        <f t="shared" si="2"/>
        <v>0.45150918944693991</v>
      </c>
    </row>
    <row r="25" spans="1:8" ht="15">
      <c r="A25" s="107">
        <f t="shared" si="3"/>
        <v>21</v>
      </c>
      <c r="B25" s="108" t="s">
        <v>48</v>
      </c>
      <c r="C25" s="109">
        <v>47332467.090000004</v>
      </c>
      <c r="D25" s="109">
        <v>0</v>
      </c>
      <c r="E25" s="109">
        <v>0</v>
      </c>
      <c r="F25" s="110">
        <f>SUM(C25:E25)</f>
        <v>47332467.090000004</v>
      </c>
      <c r="G25" s="18">
        <f t="shared" si="1"/>
        <v>1.2012813606713679</v>
      </c>
      <c r="H25" s="18">
        <f t="shared" si="2"/>
        <v>0.31456393722075016</v>
      </c>
    </row>
    <row r="26" spans="1:8" ht="15">
      <c r="A26" s="107">
        <f t="shared" si="3"/>
        <v>22</v>
      </c>
      <c r="B26" s="108" t="s">
        <v>50</v>
      </c>
      <c r="C26" s="109">
        <v>32719347.57</v>
      </c>
      <c r="D26" s="109">
        <v>0</v>
      </c>
      <c r="E26" s="109">
        <v>0</v>
      </c>
      <c r="F26" s="110">
        <f t="shared" si="0"/>
        <v>32719347.57</v>
      </c>
      <c r="G26" s="18">
        <f t="shared" si="1"/>
        <v>0.8304055289244171</v>
      </c>
      <c r="H26" s="18">
        <f t="shared" si="2"/>
        <v>0.21744750332458074</v>
      </c>
    </row>
    <row r="27" spans="1:8" ht="15">
      <c r="A27" s="107">
        <f t="shared" si="3"/>
        <v>23</v>
      </c>
      <c r="B27" s="108" t="s">
        <v>52</v>
      </c>
      <c r="C27" s="109">
        <v>50202210.960000001</v>
      </c>
      <c r="D27" s="109">
        <v>0</v>
      </c>
      <c r="E27" s="109">
        <v>0</v>
      </c>
      <c r="F27" s="110">
        <f t="shared" si="0"/>
        <v>50202210.960000001</v>
      </c>
      <c r="G27" s="18">
        <f t="shared" si="1"/>
        <v>1.2741144503638393</v>
      </c>
      <c r="H27" s="18">
        <f t="shared" si="2"/>
        <v>0.33363579182840974</v>
      </c>
    </row>
    <row r="28" spans="1:8" ht="15">
      <c r="A28" s="107">
        <f t="shared" si="3"/>
        <v>24</v>
      </c>
      <c r="B28" s="108" t="s">
        <v>54</v>
      </c>
      <c r="C28" s="109">
        <f>1446968827.85-D28</f>
        <v>1310468827.8499999</v>
      </c>
      <c r="D28" s="109">
        <v>136500000</v>
      </c>
      <c r="E28" s="109">
        <v>0</v>
      </c>
      <c r="F28" s="110">
        <f t="shared" si="0"/>
        <v>1446968827.8499999</v>
      </c>
      <c r="G28" s="18">
        <f t="shared" si="1"/>
        <v>36.72355973044003</v>
      </c>
      <c r="H28" s="18">
        <f t="shared" si="2"/>
        <v>9.616321301374823</v>
      </c>
    </row>
    <row r="29" spans="1:8" ht="15">
      <c r="A29" s="107">
        <f t="shared" si="3"/>
        <v>25</v>
      </c>
      <c r="B29" s="108" t="s">
        <v>56</v>
      </c>
      <c r="C29" s="109">
        <v>36274714.479999997</v>
      </c>
      <c r="D29" s="109">
        <v>0</v>
      </c>
      <c r="E29" s="109">
        <v>0</v>
      </c>
      <c r="F29" s="110">
        <f t="shared" si="0"/>
        <v>36274714.479999997</v>
      </c>
      <c r="G29" s="18">
        <f t="shared" si="1"/>
        <v>0.92063949013353163</v>
      </c>
      <c r="H29" s="18">
        <f t="shared" si="2"/>
        <v>0.24107589800232732</v>
      </c>
    </row>
    <row r="30" spans="1:8" ht="15">
      <c r="A30" s="107">
        <f t="shared" si="3"/>
        <v>26</v>
      </c>
      <c r="B30" s="108" t="s">
        <v>58</v>
      </c>
      <c r="C30" s="109">
        <f>46021892.363-D30</f>
        <v>39521892.362999998</v>
      </c>
      <c r="D30" s="109">
        <v>6500000</v>
      </c>
      <c r="E30" s="109">
        <v>0</v>
      </c>
      <c r="F30" s="110">
        <f t="shared" si="0"/>
        <v>46021892.362999998</v>
      </c>
      <c r="G30" s="18">
        <f t="shared" si="1"/>
        <v>1.1680194352298205</v>
      </c>
      <c r="H30" s="18">
        <f t="shared" si="2"/>
        <v>0.30585406910077151</v>
      </c>
    </row>
    <row r="31" spans="1:8" ht="15">
      <c r="A31" s="107">
        <f t="shared" si="3"/>
        <v>27</v>
      </c>
      <c r="B31" s="108" t="s">
        <v>60</v>
      </c>
      <c r="C31" s="109">
        <f>106249326.78-D31</f>
        <v>101249326.78</v>
      </c>
      <c r="D31" s="109">
        <v>5000000</v>
      </c>
      <c r="E31" s="109">
        <v>0</v>
      </c>
      <c r="F31" s="110">
        <f t="shared" si="0"/>
        <v>106249326.78</v>
      </c>
      <c r="G31" s="18">
        <f t="shared" si="1"/>
        <v>2.6965705295268863</v>
      </c>
      <c r="H31" s="18">
        <f t="shared" si="2"/>
        <v>0.70611587803822817</v>
      </c>
    </row>
    <row r="32" spans="1:8" ht="15">
      <c r="A32" s="107">
        <f t="shared" si="3"/>
        <v>28</v>
      </c>
      <c r="B32" s="108" t="s">
        <v>62</v>
      </c>
      <c r="C32" s="109">
        <v>50192398.390000001</v>
      </c>
      <c r="D32" s="109">
        <v>0</v>
      </c>
      <c r="E32" s="109">
        <v>0</v>
      </c>
      <c r="F32" s="110">
        <f t="shared" si="0"/>
        <v>50192398.390000001</v>
      </c>
      <c r="G32" s="18">
        <f t="shared" si="1"/>
        <v>1.2738654107898217</v>
      </c>
      <c r="H32" s="18">
        <f t="shared" si="2"/>
        <v>0.3335705790718555</v>
      </c>
    </row>
    <row r="33" spans="1:8" ht="15">
      <c r="A33" s="107">
        <f t="shared" si="3"/>
        <v>29</v>
      </c>
      <c r="B33" s="108" t="s">
        <v>64</v>
      </c>
      <c r="C33" s="109">
        <f>96347432.73-D33</f>
        <v>84101443.75</v>
      </c>
      <c r="D33" s="109">
        <v>12245988.98</v>
      </c>
      <c r="E33" s="109">
        <v>0</v>
      </c>
      <c r="F33" s="110">
        <f>SUM(C33:E33)</f>
        <v>96347432.730000004</v>
      </c>
      <c r="G33" s="18">
        <f t="shared" si="1"/>
        <v>2.4452639425494924</v>
      </c>
      <c r="H33" s="18">
        <f t="shared" si="2"/>
        <v>0.64030948826378131</v>
      </c>
    </row>
    <row r="34" spans="1:8" ht="15">
      <c r="A34" s="107">
        <f t="shared" si="3"/>
        <v>30</v>
      </c>
      <c r="B34" s="108" t="s">
        <v>66</v>
      </c>
      <c r="C34" s="109">
        <v>84969188.760000005</v>
      </c>
      <c r="D34" s="109">
        <v>0</v>
      </c>
      <c r="E34" s="109">
        <v>0</v>
      </c>
      <c r="F34" s="110">
        <f t="shared" si="0"/>
        <v>84969188.760000005</v>
      </c>
      <c r="G34" s="18">
        <f t="shared" si="1"/>
        <v>2.1564881140607182</v>
      </c>
      <c r="H34" s="18">
        <f t="shared" si="2"/>
        <v>0.56469151519139027</v>
      </c>
    </row>
    <row r="35" spans="1:8" ht="15">
      <c r="A35" s="107">
        <f t="shared" si="3"/>
        <v>31</v>
      </c>
      <c r="B35" s="108" t="s">
        <v>68</v>
      </c>
      <c r="C35" s="109">
        <v>29731684.129999999</v>
      </c>
      <c r="D35" s="109">
        <v>0</v>
      </c>
      <c r="E35" s="109">
        <v>0</v>
      </c>
      <c r="F35" s="110">
        <f t="shared" si="0"/>
        <v>29731684.129999999</v>
      </c>
      <c r="G35" s="18">
        <f t="shared" si="1"/>
        <v>0.75457968203570591</v>
      </c>
      <c r="H35" s="18">
        <f t="shared" si="2"/>
        <v>0.19759197428592126</v>
      </c>
    </row>
    <row r="36" spans="1:8" ht="15">
      <c r="A36" s="107">
        <f t="shared" si="3"/>
        <v>32</v>
      </c>
      <c r="B36" s="108" t="s">
        <v>70</v>
      </c>
      <c r="C36" s="109">
        <v>66444316.770000003</v>
      </c>
      <c r="D36" s="109">
        <v>0</v>
      </c>
      <c r="E36" s="109">
        <v>0</v>
      </c>
      <c r="F36" s="110">
        <f t="shared" si="0"/>
        <v>66444316.770000003</v>
      </c>
      <c r="G36" s="18">
        <f t="shared" si="1"/>
        <v>1.6863333809871983</v>
      </c>
      <c r="H36" s="18">
        <f t="shared" si="2"/>
        <v>0.44157820570332584</v>
      </c>
    </row>
    <row r="37" spans="1:8" ht="15">
      <c r="A37" s="107">
        <f t="shared" si="3"/>
        <v>33</v>
      </c>
      <c r="B37" s="108" t="s">
        <v>72</v>
      </c>
      <c r="C37" s="109">
        <v>40787145.729999997</v>
      </c>
      <c r="D37" s="109">
        <v>0</v>
      </c>
      <c r="E37" s="109">
        <v>0</v>
      </c>
      <c r="F37" s="110">
        <f t="shared" si="0"/>
        <v>40787145.729999997</v>
      </c>
      <c r="G37" s="18">
        <f t="shared" si="1"/>
        <v>1.0351634075458409</v>
      </c>
      <c r="H37" s="18">
        <f t="shared" si="2"/>
        <v>0.27106478782163368</v>
      </c>
    </row>
    <row r="38" spans="1:8" ht="15">
      <c r="A38" s="107">
        <f t="shared" si="3"/>
        <v>34</v>
      </c>
      <c r="B38" s="108" t="s">
        <v>74</v>
      </c>
      <c r="C38" s="109">
        <v>22394566.859999999</v>
      </c>
      <c r="D38" s="109">
        <v>0</v>
      </c>
      <c r="E38" s="109">
        <v>0</v>
      </c>
      <c r="F38" s="110">
        <f t="shared" si="0"/>
        <v>22394566.859999999</v>
      </c>
      <c r="G38" s="18">
        <f t="shared" si="1"/>
        <v>0.56836622731018349</v>
      </c>
      <c r="H38" s="18">
        <f t="shared" si="2"/>
        <v>0.14883067705809991</v>
      </c>
    </row>
    <row r="39" spans="1:8" ht="15">
      <c r="A39" s="107">
        <f t="shared" si="3"/>
        <v>35</v>
      </c>
      <c r="B39" s="108" t="s">
        <v>76</v>
      </c>
      <c r="C39" s="109">
        <v>29229643.888</v>
      </c>
      <c r="D39" s="109">
        <v>0</v>
      </c>
      <c r="E39" s="109">
        <v>0</v>
      </c>
      <c r="F39" s="110">
        <f t="shared" si="0"/>
        <v>29229643.888</v>
      </c>
      <c r="G39" s="18">
        <f t="shared" si="1"/>
        <v>0.74183807733813545</v>
      </c>
      <c r="H39" s="18">
        <f t="shared" si="2"/>
        <v>0.19425549586263316</v>
      </c>
    </row>
    <row r="40" spans="1:8" ht="15">
      <c r="A40" s="107">
        <f t="shared" si="3"/>
        <v>36</v>
      </c>
      <c r="B40" s="108" t="s">
        <v>78</v>
      </c>
      <c r="C40" s="109">
        <v>34453627.729999997</v>
      </c>
      <c r="D40" s="109">
        <v>0</v>
      </c>
      <c r="E40" s="109">
        <v>0</v>
      </c>
      <c r="F40" s="110">
        <f t="shared" si="0"/>
        <v>34453627.729999997</v>
      </c>
      <c r="G40" s="18">
        <f t="shared" si="1"/>
        <v>0.87442094917345603</v>
      </c>
      <c r="H40" s="18">
        <f t="shared" si="2"/>
        <v>0.22897324936980834</v>
      </c>
    </row>
    <row r="41" spans="1:8" ht="18.75" customHeight="1">
      <c r="A41" s="107">
        <f t="shared" si="3"/>
        <v>37</v>
      </c>
      <c r="B41" s="108" t="s">
        <v>80</v>
      </c>
      <c r="C41" s="109">
        <v>33553730.75</v>
      </c>
      <c r="D41" s="111">
        <v>0</v>
      </c>
      <c r="E41" s="109">
        <v>0</v>
      </c>
      <c r="F41" s="110">
        <f>SUM(C41:E41)</f>
        <v>33553730.75</v>
      </c>
      <c r="G41" s="18">
        <f t="shared" si="1"/>
        <v>0.85158188045255168</v>
      </c>
      <c r="H41" s="18">
        <f t="shared" si="2"/>
        <v>0.22299267927648084</v>
      </c>
    </row>
    <row r="42" spans="1:8" s="97" customFormat="1" ht="32.25" customHeight="1">
      <c r="A42" s="112"/>
      <c r="B42" s="113" t="s">
        <v>498</v>
      </c>
      <c r="C42" s="114">
        <f>SUM(C5:C41)</f>
        <v>3726918958.1850004</v>
      </c>
      <c r="D42" s="114">
        <f>SUM(D5:D41)</f>
        <v>213245988.97999999</v>
      </c>
      <c r="E42" s="114">
        <v>0</v>
      </c>
      <c r="F42" s="115">
        <f>SUM(C42:E42)</f>
        <v>3940164947.1650004</v>
      </c>
      <c r="G42" s="115">
        <f t="shared" si="1"/>
        <v>100</v>
      </c>
      <c r="H42" s="115">
        <f t="shared" si="2"/>
        <v>26.185700329600369</v>
      </c>
    </row>
    <row r="43" spans="1:8" s="97" customFormat="1" ht="15">
      <c r="A43" s="112">
        <v>38</v>
      </c>
      <c r="B43" s="116" t="s">
        <v>499</v>
      </c>
      <c r="C43" s="117">
        <f>C44-C42</f>
        <v>5947081041.8149996</v>
      </c>
      <c r="D43" s="117">
        <f>D44-D42</f>
        <v>5004011.0200000107</v>
      </c>
      <c r="E43" s="117">
        <v>5154760000</v>
      </c>
      <c r="F43" s="118">
        <f>SUM(C43:E43)</f>
        <v>11106845052.834999</v>
      </c>
      <c r="G43" s="115" t="s">
        <v>8</v>
      </c>
      <c r="H43" s="115">
        <f t="shared" si="2"/>
        <v>73.814299670399635</v>
      </c>
    </row>
    <row r="44" spans="1:8" s="97" customFormat="1" ht="15.75" thickBot="1">
      <c r="A44" s="119"/>
      <c r="B44" s="120" t="s">
        <v>127</v>
      </c>
      <c r="C44" s="121">
        <v>9674000000</v>
      </c>
      <c r="D44" s="121">
        <v>218250000</v>
      </c>
      <c r="E44" s="121">
        <f>E42+E43</f>
        <v>5154760000</v>
      </c>
      <c r="F44" s="122">
        <f>SUM(C44:E44)</f>
        <v>15047010000</v>
      </c>
      <c r="G44" s="115" t="s">
        <v>8</v>
      </c>
      <c r="H44" s="115">
        <f t="shared" si="2"/>
        <v>100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8C72-A690-4AFB-93AE-D39DEBA8C74A}">
  <dimension ref="A1:I49"/>
  <sheetViews>
    <sheetView topLeftCell="D1" zoomScale="80" zoomScaleNormal="80" workbookViewId="0">
      <selection activeCell="H5" sqref="H5:I45"/>
    </sheetView>
  </sheetViews>
  <sheetFormatPr defaultRowHeight="12.75"/>
  <cols>
    <col min="1" max="1" width="6.140625" customWidth="1"/>
    <col min="2" max="2" width="28" customWidth="1"/>
    <col min="3" max="3" width="22.7109375" customWidth="1"/>
    <col min="4" max="4" width="33.7109375" bestFit="1" customWidth="1"/>
    <col min="5" max="6" width="37.28515625" bestFit="1" customWidth="1"/>
    <col min="7" max="7" width="39.7109375" bestFit="1" customWidth="1"/>
    <col min="8" max="8" width="31.42578125" customWidth="1"/>
    <col min="9" max="9" width="38" customWidth="1"/>
  </cols>
  <sheetData>
    <row r="1" spans="1:9" ht="15.75">
      <c r="A1" s="594" t="s">
        <v>544</v>
      </c>
      <c r="B1" s="594"/>
      <c r="C1" s="594"/>
      <c r="D1" s="594"/>
      <c r="E1" s="594"/>
      <c r="F1" s="594"/>
      <c r="G1" s="594"/>
    </row>
    <row r="2" spans="1:9" ht="15.75" thickBot="1">
      <c r="A2" s="185"/>
      <c r="B2" s="185"/>
      <c r="C2" s="185"/>
      <c r="D2" s="185"/>
      <c r="E2" s="185"/>
      <c r="F2" s="185"/>
      <c r="G2" s="185"/>
    </row>
    <row r="3" spans="1:9" ht="15.75">
      <c r="A3" s="186" t="s">
        <v>0</v>
      </c>
      <c r="B3" s="187" t="s">
        <v>1</v>
      </c>
      <c r="C3" s="187" t="s">
        <v>545</v>
      </c>
      <c r="D3" s="187" t="s">
        <v>546</v>
      </c>
      <c r="E3" s="187" t="s">
        <v>547</v>
      </c>
      <c r="F3" s="187" t="s">
        <v>548</v>
      </c>
      <c r="G3" s="187" t="s">
        <v>142</v>
      </c>
    </row>
    <row r="4" spans="1:9" ht="15.75">
      <c r="A4" s="188"/>
      <c r="B4" s="189"/>
      <c r="C4" s="189"/>
      <c r="D4" s="189"/>
      <c r="E4" s="189" t="s">
        <v>549</v>
      </c>
      <c r="F4" s="189"/>
      <c r="G4" s="189"/>
    </row>
    <row r="5" spans="1:9" ht="32.25" thickBot="1">
      <c r="A5" s="189"/>
      <c r="B5" s="189"/>
      <c r="C5" s="189" t="s">
        <v>550</v>
      </c>
      <c r="D5" s="189" t="s">
        <v>550</v>
      </c>
      <c r="E5" s="189" t="s">
        <v>550</v>
      </c>
      <c r="F5" s="190" t="s">
        <v>551</v>
      </c>
      <c r="G5" s="189" t="s">
        <v>550</v>
      </c>
      <c r="H5" s="12" t="s">
        <v>128</v>
      </c>
      <c r="I5" s="12" t="s">
        <v>129</v>
      </c>
    </row>
    <row r="6" spans="1:9" ht="15.75">
      <c r="A6" s="191">
        <v>1</v>
      </c>
      <c r="B6" s="192" t="s">
        <v>7</v>
      </c>
      <c r="C6" s="193">
        <v>100217589.59</v>
      </c>
      <c r="D6" s="194">
        <v>0</v>
      </c>
      <c r="E6" s="194">
        <v>0</v>
      </c>
      <c r="F6" s="194">
        <v>0</v>
      </c>
      <c r="G6" s="195">
        <f>C6+D6+E6+F6</f>
        <v>100217589.59</v>
      </c>
      <c r="H6" s="18">
        <f>G6/G$43*100</f>
        <v>2.3587913309098223</v>
      </c>
      <c r="I6" s="18">
        <f>G6/G$45*100</f>
        <v>0.45381328901759455</v>
      </c>
    </row>
    <row r="7" spans="1:9" ht="15.75">
      <c r="A7" s="196">
        <f>A6+1</f>
        <v>2</v>
      </c>
      <c r="B7" s="197" t="s">
        <v>10</v>
      </c>
      <c r="C7" s="198">
        <f>57860541.54-D7</f>
        <v>51360541.539999999</v>
      </c>
      <c r="D7" s="199">
        <v>6500000</v>
      </c>
      <c r="E7" s="199">
        <v>0</v>
      </c>
      <c r="F7" s="199">
        <v>0</v>
      </c>
      <c r="G7" s="195">
        <f>C7+D7+E7+F7</f>
        <v>57860541.539999999</v>
      </c>
      <c r="H7" s="18">
        <f t="shared" ref="H7:H43" si="0">G7/G$43*100</f>
        <v>1.3618462022949922</v>
      </c>
      <c r="I7" s="18">
        <f t="shared" ref="I7:I45" si="1">G7/G$45*100</f>
        <v>0.26200872290014288</v>
      </c>
    </row>
    <row r="8" spans="1:9" ht="15.75">
      <c r="A8" s="196">
        <f t="shared" ref="A8:A42" si="2">A7+1</f>
        <v>3</v>
      </c>
      <c r="B8" s="197" t="s">
        <v>12</v>
      </c>
      <c r="C8" s="198">
        <v>48385866.530000001</v>
      </c>
      <c r="D8" s="199">
        <v>0</v>
      </c>
      <c r="E8" s="199">
        <v>0</v>
      </c>
      <c r="F8" s="199">
        <v>0</v>
      </c>
      <c r="G8" s="195">
        <f t="shared" ref="G8:G43" si="3">C8+D8+E8+F8</f>
        <v>48385866.530000001</v>
      </c>
      <c r="H8" s="18">
        <f t="shared" si="0"/>
        <v>1.1388436199318861</v>
      </c>
      <c r="I8" s="18">
        <f t="shared" si="1"/>
        <v>0.21910474320704171</v>
      </c>
    </row>
    <row r="9" spans="1:9" ht="15.75">
      <c r="A9" s="196">
        <f t="shared" si="2"/>
        <v>4</v>
      </c>
      <c r="B9" s="197" t="s">
        <v>14</v>
      </c>
      <c r="C9" s="198">
        <v>107438517.03</v>
      </c>
      <c r="D9" s="199">
        <v>0</v>
      </c>
      <c r="E9" s="199">
        <v>0</v>
      </c>
      <c r="F9" s="199">
        <v>0</v>
      </c>
      <c r="G9" s="195">
        <f t="shared" si="3"/>
        <v>107438517.03</v>
      </c>
      <c r="H9" s="18">
        <f t="shared" si="0"/>
        <v>2.52874813306684</v>
      </c>
      <c r="I9" s="18">
        <f t="shared" si="1"/>
        <v>0.48651166905956261</v>
      </c>
    </row>
    <row r="10" spans="1:9" ht="15.75">
      <c r="A10" s="196">
        <f t="shared" si="2"/>
        <v>5</v>
      </c>
      <c r="B10" s="197" t="s">
        <v>16</v>
      </c>
      <c r="C10" s="198">
        <v>134907612.91999999</v>
      </c>
      <c r="D10" s="199">
        <v>0</v>
      </c>
      <c r="E10" s="199">
        <v>0</v>
      </c>
      <c r="F10" s="199">
        <v>0</v>
      </c>
      <c r="G10" s="195">
        <f t="shared" si="3"/>
        <v>134907612.91999999</v>
      </c>
      <c r="H10" s="18">
        <f t="shared" si="0"/>
        <v>3.1752799995619396</v>
      </c>
      <c r="I10" s="18">
        <f t="shared" si="1"/>
        <v>0.61089942178021328</v>
      </c>
    </row>
    <row r="11" spans="1:9" ht="15.75">
      <c r="A11" s="196">
        <f t="shared" si="2"/>
        <v>6</v>
      </c>
      <c r="B11" s="197" t="s">
        <v>18</v>
      </c>
      <c r="C11" s="198">
        <v>57256211.039999999</v>
      </c>
      <c r="D11" s="199">
        <v>0</v>
      </c>
      <c r="E11" s="199">
        <v>0</v>
      </c>
      <c r="F11" s="199">
        <v>0</v>
      </c>
      <c r="G11" s="195">
        <f t="shared" si="3"/>
        <v>57256211.039999999</v>
      </c>
      <c r="H11" s="18">
        <f t="shared" si="0"/>
        <v>1.3476222566759026</v>
      </c>
      <c r="I11" s="18">
        <f t="shared" si="1"/>
        <v>0.25927214528955933</v>
      </c>
    </row>
    <row r="12" spans="1:9" ht="15.75">
      <c r="A12" s="196">
        <f t="shared" si="2"/>
        <v>7</v>
      </c>
      <c r="B12" s="197" t="s">
        <v>20</v>
      </c>
      <c r="C12" s="198">
        <v>34750363.399999999</v>
      </c>
      <c r="D12" s="199">
        <v>0</v>
      </c>
      <c r="E12" s="199">
        <v>0</v>
      </c>
      <c r="F12" s="199">
        <v>0</v>
      </c>
      <c r="G12" s="195">
        <f t="shared" si="3"/>
        <v>34750363.399999999</v>
      </c>
      <c r="H12" s="18">
        <f t="shared" si="0"/>
        <v>0.8179088747716704</v>
      </c>
      <c r="I12" s="18">
        <f t="shared" si="1"/>
        <v>0.15735936948421908</v>
      </c>
    </row>
    <row r="13" spans="1:9" ht="15.75">
      <c r="A13" s="196">
        <f t="shared" si="2"/>
        <v>8</v>
      </c>
      <c r="B13" s="197" t="s">
        <v>22</v>
      </c>
      <c r="C13" s="198">
        <v>22292486.469999999</v>
      </c>
      <c r="D13" s="199">
        <v>0</v>
      </c>
      <c r="E13" s="199">
        <v>0</v>
      </c>
      <c r="F13" s="199">
        <v>0</v>
      </c>
      <c r="G13" s="195">
        <f t="shared" si="3"/>
        <v>22292486.469999999</v>
      </c>
      <c r="H13" s="18">
        <f t="shared" si="0"/>
        <v>0.52469156407556838</v>
      </c>
      <c r="I13" s="18">
        <f t="shared" si="1"/>
        <v>0.10094661672386093</v>
      </c>
    </row>
    <row r="14" spans="1:9" ht="15.75">
      <c r="A14" s="196">
        <f t="shared" si="2"/>
        <v>9</v>
      </c>
      <c r="B14" s="197" t="s">
        <v>24</v>
      </c>
      <c r="C14" s="198">
        <f>193796061.81-D14</f>
        <v>149896061.81</v>
      </c>
      <c r="D14" s="199">
        <v>43900000</v>
      </c>
      <c r="E14" s="199">
        <v>0</v>
      </c>
      <c r="F14" s="199">
        <v>0</v>
      </c>
      <c r="G14" s="195">
        <f t="shared" si="3"/>
        <v>193796061.81</v>
      </c>
      <c r="H14" s="18">
        <f t="shared" si="0"/>
        <v>4.5613197486791801</v>
      </c>
      <c r="I14" s="18">
        <f t="shared" si="1"/>
        <v>0.87756279679499261</v>
      </c>
    </row>
    <row r="15" spans="1:9" ht="15.75">
      <c r="A15" s="196">
        <f t="shared" si="2"/>
        <v>10</v>
      </c>
      <c r="B15" s="197" t="s">
        <v>26</v>
      </c>
      <c r="C15" s="198">
        <v>63825838.810000002</v>
      </c>
      <c r="D15" s="199">
        <v>0</v>
      </c>
      <c r="E15" s="199">
        <v>0</v>
      </c>
      <c r="F15" s="199">
        <v>0</v>
      </c>
      <c r="G15" s="195">
        <f t="shared" si="3"/>
        <v>63825838.810000002</v>
      </c>
      <c r="H15" s="18">
        <f t="shared" si="0"/>
        <v>1.5022496139549755</v>
      </c>
      <c r="I15" s="18">
        <f t="shared" si="1"/>
        <v>0.28902125817605123</v>
      </c>
    </row>
    <row r="16" spans="1:9" ht="15.75">
      <c r="A16" s="196">
        <f t="shared" si="2"/>
        <v>11</v>
      </c>
      <c r="B16" s="197" t="s">
        <v>28</v>
      </c>
      <c r="C16" s="198">
        <v>67901721.069999993</v>
      </c>
      <c r="D16" s="199">
        <v>0</v>
      </c>
      <c r="E16" s="199">
        <v>0</v>
      </c>
      <c r="F16" s="199">
        <v>0</v>
      </c>
      <c r="G16" s="195">
        <f t="shared" si="3"/>
        <v>67901721.069999993</v>
      </c>
      <c r="H16" s="18">
        <f t="shared" si="0"/>
        <v>1.5981824315374933</v>
      </c>
      <c r="I16" s="18">
        <f t="shared" si="1"/>
        <v>0.30747799358174521</v>
      </c>
    </row>
    <row r="17" spans="1:9" ht="15.75">
      <c r="A17" s="196">
        <f t="shared" si="2"/>
        <v>12</v>
      </c>
      <c r="B17" s="197" t="s">
        <v>30</v>
      </c>
      <c r="C17" s="198">
        <v>279029896.20999998</v>
      </c>
      <c r="D17" s="199">
        <v>0</v>
      </c>
      <c r="E17" s="199">
        <v>0</v>
      </c>
      <c r="F17" s="199">
        <v>0</v>
      </c>
      <c r="G17" s="195">
        <f t="shared" si="3"/>
        <v>279029896.20999998</v>
      </c>
      <c r="H17" s="18">
        <f t="shared" si="0"/>
        <v>6.5674429303026249</v>
      </c>
      <c r="I17" s="18">
        <f t="shared" si="1"/>
        <v>1.2635254494878949</v>
      </c>
    </row>
    <row r="18" spans="1:9" ht="15.75">
      <c r="A18" s="196">
        <f t="shared" si="2"/>
        <v>13</v>
      </c>
      <c r="B18" s="197" t="s">
        <v>32</v>
      </c>
      <c r="C18" s="198">
        <v>97994770.659999996</v>
      </c>
      <c r="D18" s="199">
        <v>0</v>
      </c>
      <c r="E18" s="199">
        <v>0</v>
      </c>
      <c r="F18" s="199">
        <v>0</v>
      </c>
      <c r="G18" s="195">
        <f t="shared" si="3"/>
        <v>97994770.659999996</v>
      </c>
      <c r="H18" s="18">
        <f t="shared" si="0"/>
        <v>2.3064735088217381</v>
      </c>
      <c r="I18" s="18">
        <f t="shared" si="1"/>
        <v>0.4437477429029778</v>
      </c>
    </row>
    <row r="19" spans="1:9" ht="15.75">
      <c r="A19" s="196">
        <f t="shared" si="2"/>
        <v>14</v>
      </c>
      <c r="B19" s="197" t="s">
        <v>34</v>
      </c>
      <c r="C19" s="198">
        <f>127952029.92-D19</f>
        <v>121452029.92</v>
      </c>
      <c r="D19" s="199">
        <v>6500000</v>
      </c>
      <c r="E19" s="199">
        <v>0</v>
      </c>
      <c r="F19" s="199">
        <v>0</v>
      </c>
      <c r="G19" s="195">
        <f t="shared" si="3"/>
        <v>127952029.92</v>
      </c>
      <c r="H19" s="18">
        <f t="shared" si="0"/>
        <v>3.0115685298594119</v>
      </c>
      <c r="I19" s="18">
        <f t="shared" si="1"/>
        <v>0.57940259561248597</v>
      </c>
    </row>
    <row r="20" spans="1:9" ht="15.75">
      <c r="A20" s="196">
        <f t="shared" si="2"/>
        <v>15</v>
      </c>
      <c r="B20" s="197" t="s">
        <v>36</v>
      </c>
      <c r="C20" s="200">
        <v>38500292.18</v>
      </c>
      <c r="D20" s="199">
        <v>0</v>
      </c>
      <c r="E20" s="199">
        <v>0</v>
      </c>
      <c r="F20" s="199">
        <v>0</v>
      </c>
      <c r="G20" s="195">
        <f t="shared" si="3"/>
        <v>38500292.18</v>
      </c>
      <c r="H20" s="18">
        <f t="shared" si="0"/>
        <v>0.90616982311397476</v>
      </c>
      <c r="I20" s="18">
        <f t="shared" si="1"/>
        <v>0.17434009632264769</v>
      </c>
    </row>
    <row r="21" spans="1:9" ht="15.75">
      <c r="A21" s="196">
        <f t="shared" si="2"/>
        <v>16</v>
      </c>
      <c r="B21" s="197" t="s">
        <v>38</v>
      </c>
      <c r="C21" s="198">
        <v>61277993.68</v>
      </c>
      <c r="D21" s="199">
        <v>0</v>
      </c>
      <c r="E21" s="199">
        <v>0</v>
      </c>
      <c r="F21" s="199">
        <v>0</v>
      </c>
      <c r="G21" s="195">
        <f t="shared" si="3"/>
        <v>61277993.68</v>
      </c>
      <c r="H21" s="18">
        <f t="shared" si="0"/>
        <v>1.4422817477377612</v>
      </c>
      <c r="I21" s="18">
        <f t="shared" si="1"/>
        <v>0.27748390247748494</v>
      </c>
    </row>
    <row r="22" spans="1:9" ht="15.75">
      <c r="A22" s="196">
        <f t="shared" si="2"/>
        <v>17</v>
      </c>
      <c r="B22" s="197" t="s">
        <v>40</v>
      </c>
      <c r="C22" s="198">
        <v>32800038.170000002</v>
      </c>
      <c r="D22" s="199">
        <v>0</v>
      </c>
      <c r="E22" s="199">
        <v>0</v>
      </c>
      <c r="F22" s="199">
        <v>0</v>
      </c>
      <c r="G22" s="195">
        <f t="shared" si="3"/>
        <v>32800038.170000002</v>
      </c>
      <c r="H22" s="18">
        <f t="shared" si="0"/>
        <v>0.77200465512520489</v>
      </c>
      <c r="I22" s="18">
        <f t="shared" si="1"/>
        <v>0.14852775109366251</v>
      </c>
    </row>
    <row r="23" spans="1:9" ht="15.75">
      <c r="A23" s="196">
        <f t="shared" si="2"/>
        <v>18</v>
      </c>
      <c r="B23" s="197" t="s">
        <v>42</v>
      </c>
      <c r="C23" s="198">
        <v>232965533.72999999</v>
      </c>
      <c r="D23" s="199">
        <v>0</v>
      </c>
      <c r="E23" s="199">
        <v>0</v>
      </c>
      <c r="F23" s="199">
        <v>0</v>
      </c>
      <c r="G23" s="195">
        <f t="shared" si="3"/>
        <v>232965533.72999999</v>
      </c>
      <c r="H23" s="18">
        <f t="shared" si="0"/>
        <v>5.4832398545128864</v>
      </c>
      <c r="I23" s="18">
        <f t="shared" si="1"/>
        <v>1.0549331262333612</v>
      </c>
    </row>
    <row r="24" spans="1:9" ht="15.75">
      <c r="A24" s="196">
        <f t="shared" si="2"/>
        <v>19</v>
      </c>
      <c r="B24" s="197" t="s">
        <v>44</v>
      </c>
      <c r="C24" s="198">
        <v>65047427.460000001</v>
      </c>
      <c r="D24" s="199">
        <v>0</v>
      </c>
      <c r="E24" s="199">
        <v>0</v>
      </c>
      <c r="F24" s="199">
        <v>0</v>
      </c>
      <c r="G24" s="195">
        <f t="shared" si="3"/>
        <v>65047427.460000001</v>
      </c>
      <c r="H24" s="18">
        <f t="shared" si="0"/>
        <v>1.5310017794116206</v>
      </c>
      <c r="I24" s="18">
        <f t="shared" si="1"/>
        <v>0.29455295341389376</v>
      </c>
    </row>
    <row r="25" spans="1:9" ht="15.75">
      <c r="A25" s="196">
        <f t="shared" si="2"/>
        <v>20</v>
      </c>
      <c r="B25" s="197" t="s">
        <v>46</v>
      </c>
      <c r="C25" s="198">
        <v>64757964.399999999</v>
      </c>
      <c r="D25" s="199">
        <v>0</v>
      </c>
      <c r="E25" s="199">
        <v>0</v>
      </c>
      <c r="F25" s="199">
        <v>0</v>
      </c>
      <c r="G25" s="195">
        <f t="shared" si="3"/>
        <v>64757964.399999999</v>
      </c>
      <c r="H25" s="18">
        <f t="shared" si="0"/>
        <v>1.5241887742361822</v>
      </c>
      <c r="I25" s="18">
        <f t="shared" si="1"/>
        <v>0.2932421836793081</v>
      </c>
    </row>
    <row r="26" spans="1:9" ht="15.75">
      <c r="A26" s="196">
        <f t="shared" si="2"/>
        <v>21</v>
      </c>
      <c r="B26" s="197" t="s">
        <v>48</v>
      </c>
      <c r="C26" s="198">
        <v>46759780.420000002</v>
      </c>
      <c r="D26" s="199">
        <v>0</v>
      </c>
      <c r="E26" s="199">
        <v>0</v>
      </c>
      <c r="F26" s="199">
        <v>0</v>
      </c>
      <c r="G26" s="195">
        <f t="shared" si="3"/>
        <v>46759780.420000002</v>
      </c>
      <c r="H26" s="18">
        <f t="shared" si="0"/>
        <v>1.1005709191487933</v>
      </c>
      <c r="I26" s="18">
        <f t="shared" si="1"/>
        <v>0.21174137028195031</v>
      </c>
    </row>
    <row r="27" spans="1:9" ht="15.75">
      <c r="A27" s="196">
        <f t="shared" si="2"/>
        <v>22</v>
      </c>
      <c r="B27" s="197" t="s">
        <v>50</v>
      </c>
      <c r="C27" s="198">
        <v>32371905.620000001</v>
      </c>
      <c r="D27" s="199">
        <v>0</v>
      </c>
      <c r="E27" s="199">
        <v>0</v>
      </c>
      <c r="F27" s="199">
        <v>0</v>
      </c>
      <c r="G27" s="195">
        <f t="shared" si="3"/>
        <v>32371905.620000001</v>
      </c>
      <c r="H27" s="18">
        <f t="shared" si="0"/>
        <v>0.76192782777831081</v>
      </c>
      <c r="I27" s="18">
        <f t="shared" si="1"/>
        <v>0.14658904710521239</v>
      </c>
    </row>
    <row r="28" spans="1:9" ht="15.75">
      <c r="A28" s="196">
        <f t="shared" si="2"/>
        <v>23</v>
      </c>
      <c r="B28" s="197" t="s">
        <v>52</v>
      </c>
      <c r="C28" s="198">
        <v>49871457.189999998</v>
      </c>
      <c r="D28" s="199">
        <v>0</v>
      </c>
      <c r="E28" s="199"/>
      <c r="F28" s="199">
        <v>0</v>
      </c>
      <c r="G28" s="195">
        <f t="shared" si="3"/>
        <v>49871457.189999998</v>
      </c>
      <c r="H28" s="18">
        <f t="shared" si="0"/>
        <v>1.1738095214709734</v>
      </c>
      <c r="I28" s="18">
        <f t="shared" si="1"/>
        <v>0.22583191342043993</v>
      </c>
    </row>
    <row r="29" spans="1:9" ht="15.75">
      <c r="A29" s="196">
        <f t="shared" si="2"/>
        <v>24</v>
      </c>
      <c r="B29" s="197" t="s">
        <v>54</v>
      </c>
      <c r="C29" s="198">
        <f>1451639937.86-D29</f>
        <v>1307809937.8599999</v>
      </c>
      <c r="D29" s="199">
        <v>143830000</v>
      </c>
      <c r="E29" s="199">
        <v>0</v>
      </c>
      <c r="F29" s="199">
        <v>0</v>
      </c>
      <c r="G29" s="195">
        <f t="shared" si="3"/>
        <v>1451639937.8599999</v>
      </c>
      <c r="H29" s="18">
        <f t="shared" si="0"/>
        <v>34.166813580680142</v>
      </c>
      <c r="I29" s="18">
        <f t="shared" si="1"/>
        <v>6.5734318432986676</v>
      </c>
    </row>
    <row r="30" spans="1:9" ht="15.75">
      <c r="A30" s="196">
        <f t="shared" si="2"/>
        <v>25</v>
      </c>
      <c r="B30" s="197" t="s">
        <v>56</v>
      </c>
      <c r="C30" s="198">
        <v>61495066.439999998</v>
      </c>
      <c r="D30" s="199">
        <v>0</v>
      </c>
      <c r="E30" s="199">
        <v>0</v>
      </c>
      <c r="F30" s="199">
        <v>0</v>
      </c>
      <c r="G30" s="195">
        <f t="shared" si="3"/>
        <v>61495066.439999998</v>
      </c>
      <c r="H30" s="18">
        <f t="shared" si="0"/>
        <v>1.447390924146408</v>
      </c>
      <c r="I30" s="18">
        <f t="shared" si="1"/>
        <v>0.27846686867707865</v>
      </c>
    </row>
    <row r="31" spans="1:9" ht="15.75">
      <c r="A31" s="196">
        <f t="shared" si="2"/>
        <v>26</v>
      </c>
      <c r="B31" s="197" t="s">
        <v>58</v>
      </c>
      <c r="C31" s="198">
        <f>55747995.99-D31</f>
        <v>49247995.990000002</v>
      </c>
      <c r="D31" s="199">
        <v>6500000</v>
      </c>
      <c r="E31" s="199">
        <v>0</v>
      </c>
      <c r="F31" s="199">
        <v>0</v>
      </c>
      <c r="G31" s="195">
        <f t="shared" si="3"/>
        <v>55747995.990000002</v>
      </c>
      <c r="H31" s="18">
        <f t="shared" si="0"/>
        <v>1.3121238516589584</v>
      </c>
      <c r="I31" s="18">
        <f t="shared" si="1"/>
        <v>0.25244252550737856</v>
      </c>
    </row>
    <row r="32" spans="1:9" ht="15.75">
      <c r="A32" s="196">
        <f t="shared" si="2"/>
        <v>27</v>
      </c>
      <c r="B32" s="197" t="s">
        <v>60</v>
      </c>
      <c r="C32" s="198">
        <f>105388666.18-D32</f>
        <v>100388666.18000001</v>
      </c>
      <c r="D32" s="199">
        <v>5000000</v>
      </c>
      <c r="E32" s="199">
        <v>0</v>
      </c>
      <c r="F32" s="199">
        <v>0</v>
      </c>
      <c r="G32" s="195">
        <f t="shared" si="3"/>
        <v>105388666.18000001</v>
      </c>
      <c r="H32" s="18">
        <f t="shared" si="0"/>
        <v>2.4805014087700448</v>
      </c>
      <c r="I32" s="18">
        <f t="shared" si="1"/>
        <v>0.47722937081192207</v>
      </c>
    </row>
    <row r="33" spans="1:9" ht="15.75">
      <c r="A33" s="196">
        <f t="shared" si="2"/>
        <v>28</v>
      </c>
      <c r="B33" s="197" t="s">
        <v>62</v>
      </c>
      <c r="C33" s="198">
        <v>81417458.579999998</v>
      </c>
      <c r="D33" s="199">
        <v>0</v>
      </c>
      <c r="E33" s="199">
        <v>0</v>
      </c>
      <c r="F33" s="199">
        <v>0</v>
      </c>
      <c r="G33" s="195">
        <f t="shared" si="3"/>
        <v>81417458.579999998</v>
      </c>
      <c r="H33" s="18">
        <f t="shared" si="0"/>
        <v>1.9162982892413978</v>
      </c>
      <c r="I33" s="18">
        <f t="shared" si="1"/>
        <v>0.36868103506383254</v>
      </c>
    </row>
    <row r="34" spans="1:9" ht="15.75">
      <c r="A34" s="196">
        <f t="shared" si="2"/>
        <v>29</v>
      </c>
      <c r="B34" s="197" t="s">
        <v>64</v>
      </c>
      <c r="C34" s="198">
        <f>101567066.28-D34</f>
        <v>89321077.280000001</v>
      </c>
      <c r="D34" s="199">
        <f>6950000+5295988.98+0.02</f>
        <v>12245989</v>
      </c>
      <c r="E34" s="199">
        <v>0</v>
      </c>
      <c r="F34" s="199">
        <v>0</v>
      </c>
      <c r="G34" s="195">
        <f t="shared" si="3"/>
        <v>101567066.28</v>
      </c>
      <c r="H34" s="18">
        <f t="shared" si="0"/>
        <v>2.3905535587847826</v>
      </c>
      <c r="I34" s="18">
        <f t="shared" si="1"/>
        <v>0.45992409708678583</v>
      </c>
    </row>
    <row r="35" spans="1:9" ht="15.75">
      <c r="A35" s="196">
        <f t="shared" si="2"/>
        <v>30</v>
      </c>
      <c r="B35" s="197" t="s">
        <v>66</v>
      </c>
      <c r="C35" s="198">
        <v>106334516.11</v>
      </c>
      <c r="D35" s="199">
        <v>0</v>
      </c>
      <c r="E35" s="199">
        <v>0</v>
      </c>
      <c r="F35" s="199">
        <v>0</v>
      </c>
      <c r="G35" s="195">
        <f t="shared" si="3"/>
        <v>106334516.11</v>
      </c>
      <c r="H35" s="18">
        <f t="shared" si="0"/>
        <v>2.5027635947231608</v>
      </c>
      <c r="I35" s="18">
        <f t="shared" si="1"/>
        <v>0.48151244396710785</v>
      </c>
    </row>
    <row r="36" spans="1:9" ht="15.75">
      <c r="A36" s="196">
        <f t="shared" si="2"/>
        <v>31</v>
      </c>
      <c r="B36" s="197" t="s">
        <v>68</v>
      </c>
      <c r="C36" s="198">
        <v>29696386.149999999</v>
      </c>
      <c r="D36" s="199">
        <v>0</v>
      </c>
      <c r="E36" s="199">
        <v>0</v>
      </c>
      <c r="F36" s="199">
        <v>0</v>
      </c>
      <c r="G36" s="195">
        <f t="shared" si="3"/>
        <v>29696386.149999999</v>
      </c>
      <c r="H36" s="18">
        <f t="shared" si="0"/>
        <v>0.69895492893554934</v>
      </c>
      <c r="I36" s="18">
        <f t="shared" si="1"/>
        <v>0.1344735462686959</v>
      </c>
    </row>
    <row r="37" spans="1:9" ht="15.75">
      <c r="A37" s="196">
        <f t="shared" si="2"/>
        <v>32</v>
      </c>
      <c r="B37" s="197" t="s">
        <v>70</v>
      </c>
      <c r="C37" s="198">
        <v>79520400.989999995</v>
      </c>
      <c r="D37" s="199">
        <v>0</v>
      </c>
      <c r="E37" s="199">
        <v>0</v>
      </c>
      <c r="F37" s="199">
        <v>0</v>
      </c>
      <c r="G37" s="195">
        <f t="shared" si="3"/>
        <v>79520400.989999995</v>
      </c>
      <c r="H37" s="18">
        <f t="shared" si="0"/>
        <v>1.8716478140520083</v>
      </c>
      <c r="I37" s="18">
        <f t="shared" si="1"/>
        <v>0.3600906274527958</v>
      </c>
    </row>
    <row r="38" spans="1:9" ht="15.75">
      <c r="A38" s="196">
        <f t="shared" si="2"/>
        <v>33</v>
      </c>
      <c r="B38" s="197" t="s">
        <v>72</v>
      </c>
      <c r="C38" s="198">
        <v>40225935.909999996</v>
      </c>
      <c r="D38" s="199">
        <v>0</v>
      </c>
      <c r="E38" s="199">
        <v>0</v>
      </c>
      <c r="F38" s="199">
        <v>0</v>
      </c>
      <c r="G38" s="195">
        <f t="shared" si="3"/>
        <v>40225935.909999996</v>
      </c>
      <c r="H38" s="18">
        <f t="shared" si="0"/>
        <v>0.94678578172179417</v>
      </c>
      <c r="I38" s="18">
        <f t="shared" si="1"/>
        <v>0.18215429400977734</v>
      </c>
    </row>
    <row r="39" spans="1:9" ht="15.75">
      <c r="A39" s="196">
        <f t="shared" si="2"/>
        <v>34</v>
      </c>
      <c r="B39" s="197" t="s">
        <v>74</v>
      </c>
      <c r="C39" s="198">
        <v>22113312.199999999</v>
      </c>
      <c r="D39" s="199">
        <v>0</v>
      </c>
      <c r="E39" s="199">
        <v>0</v>
      </c>
      <c r="F39" s="199">
        <v>0</v>
      </c>
      <c r="G39" s="195">
        <f t="shared" si="3"/>
        <v>22113312.199999999</v>
      </c>
      <c r="H39" s="18">
        <f t="shared" si="0"/>
        <v>0.52047439305272558</v>
      </c>
      <c r="I39" s="18">
        <f t="shared" si="1"/>
        <v>0.1001352654919197</v>
      </c>
    </row>
    <row r="40" spans="1:9" ht="15.75">
      <c r="A40" s="196">
        <f t="shared" si="2"/>
        <v>35</v>
      </c>
      <c r="B40" s="197" t="s">
        <v>76</v>
      </c>
      <c r="C40" s="198">
        <v>28496975.620000001</v>
      </c>
      <c r="D40" s="199">
        <v>0</v>
      </c>
      <c r="E40" s="199">
        <v>0</v>
      </c>
      <c r="F40" s="199">
        <v>0</v>
      </c>
      <c r="G40" s="195">
        <f t="shared" si="3"/>
        <v>28496975.620000001</v>
      </c>
      <c r="H40" s="18">
        <f t="shared" si="0"/>
        <v>0.6707247632336969</v>
      </c>
      <c r="I40" s="18">
        <f t="shared" si="1"/>
        <v>0.12904227976419849</v>
      </c>
    </row>
    <row r="41" spans="1:9" ht="15.75">
      <c r="A41" s="196">
        <f t="shared" si="2"/>
        <v>36</v>
      </c>
      <c r="B41" s="197" t="s">
        <v>78</v>
      </c>
      <c r="C41" s="198">
        <v>34244939.780000001</v>
      </c>
      <c r="D41" s="199">
        <v>0</v>
      </c>
      <c r="E41" s="199">
        <v>0</v>
      </c>
      <c r="F41" s="199">
        <v>0</v>
      </c>
      <c r="G41" s="195">
        <f t="shared" si="3"/>
        <v>34244939.780000001</v>
      </c>
      <c r="H41" s="18">
        <f t="shared" si="0"/>
        <v>0.80601287070521443</v>
      </c>
      <c r="I41" s="18">
        <f t="shared" si="1"/>
        <v>0.15507066990286072</v>
      </c>
    </row>
    <row r="42" spans="1:9" ht="15.75">
      <c r="A42" s="196">
        <f t="shared" si="2"/>
        <v>37</v>
      </c>
      <c r="B42" s="197" t="s">
        <v>80</v>
      </c>
      <c r="C42" s="198">
        <v>32833430.199999999</v>
      </c>
      <c r="D42" s="199">
        <v>0</v>
      </c>
      <c r="E42" s="199">
        <v>0</v>
      </c>
      <c r="F42" s="199">
        <v>0</v>
      </c>
      <c r="G42" s="195">
        <f t="shared" si="3"/>
        <v>32833430.199999999</v>
      </c>
      <c r="H42" s="18">
        <f t="shared" si="0"/>
        <v>0.77279059331437616</v>
      </c>
      <c r="I42" s="18">
        <f t="shared" si="1"/>
        <v>0.14867895954941632</v>
      </c>
    </row>
    <row r="43" spans="1:9" ht="16.5" thickBot="1">
      <c r="A43" s="201"/>
      <c r="B43" s="202" t="s">
        <v>552</v>
      </c>
      <c r="C43" s="203">
        <f>SUM(C5:C42)</f>
        <v>4024207999.1399994</v>
      </c>
      <c r="D43" s="203">
        <f>SUM(D5:D41)</f>
        <v>224475989</v>
      </c>
      <c r="E43" s="204">
        <v>0</v>
      </c>
      <c r="F43" s="204">
        <v>0</v>
      </c>
      <c r="G43" s="205">
        <f t="shared" si="3"/>
        <v>4248683988.1399994</v>
      </c>
      <c r="H43" s="18">
        <f t="shared" si="0"/>
        <v>100</v>
      </c>
      <c r="I43" s="18">
        <f t="shared" si="1"/>
        <v>19.239229984898738</v>
      </c>
    </row>
    <row r="44" spans="1:9" ht="16.5" thickBot="1">
      <c r="A44" s="595"/>
      <c r="B44" s="206" t="s">
        <v>499</v>
      </c>
      <c r="C44" s="207">
        <f>C45-C43</f>
        <v>6859488672.8600006</v>
      </c>
      <c r="D44" s="207">
        <f>D45-D43</f>
        <v>50500000</v>
      </c>
      <c r="E44" s="207">
        <f>2399744253-D45</f>
        <v>2124768264</v>
      </c>
      <c r="F44" s="207">
        <v>8800000000</v>
      </c>
      <c r="G44" s="207">
        <f>G45-G43</f>
        <v>17834756936.860001</v>
      </c>
      <c r="H44" s="24" t="s">
        <v>8</v>
      </c>
      <c r="I44" s="18">
        <f t="shared" si="1"/>
        <v>80.760770015101258</v>
      </c>
    </row>
    <row r="45" spans="1:9" ht="16.5" thickBot="1">
      <c r="A45" s="596"/>
      <c r="B45" s="206" t="s">
        <v>553</v>
      </c>
      <c r="C45" s="207">
        <v>10883696672</v>
      </c>
      <c r="D45" s="207">
        <v>274975989</v>
      </c>
      <c r="E45" s="207">
        <f>E44</f>
        <v>2124768264</v>
      </c>
      <c r="F45" s="207">
        <f>F43+F44</f>
        <v>8800000000</v>
      </c>
      <c r="G45" s="207">
        <f>C45+D45+E45+F45</f>
        <v>22083440925</v>
      </c>
      <c r="H45" s="24" t="s">
        <v>8</v>
      </c>
      <c r="I45" s="18">
        <f t="shared" si="1"/>
        <v>100</v>
      </c>
    </row>
    <row r="46" spans="1:9" ht="15.75">
      <c r="A46" s="208"/>
      <c r="B46" s="209" t="s">
        <v>554</v>
      </c>
      <c r="C46" s="210"/>
      <c r="D46" s="210"/>
      <c r="E46" s="210"/>
      <c r="F46" s="211"/>
      <c r="G46" s="212"/>
    </row>
    <row r="47" spans="1:9" ht="31.5">
      <c r="A47" s="196"/>
      <c r="B47" s="213" t="s">
        <v>555</v>
      </c>
      <c r="C47" s="214"/>
      <c r="D47" s="214"/>
      <c r="E47" s="214"/>
      <c r="F47" s="215"/>
      <c r="G47" s="216"/>
    </row>
    <row r="48" spans="1:9" ht="15.75">
      <c r="A48" s="217" t="s">
        <v>556</v>
      </c>
      <c r="B48" s="218"/>
      <c r="C48" s="219"/>
      <c r="D48" s="219"/>
      <c r="E48" s="219"/>
      <c r="F48" s="220"/>
      <c r="G48" s="230">
        <f>G43/G45</f>
        <v>0.1923922998489874</v>
      </c>
    </row>
    <row r="49" spans="1:7" ht="16.5" thickBot="1">
      <c r="A49" s="221" t="s">
        <v>557</v>
      </c>
      <c r="B49" s="222"/>
      <c r="C49" s="223"/>
      <c r="D49" s="224"/>
      <c r="E49" s="224"/>
      <c r="F49" s="225"/>
      <c r="G49" s="231">
        <f>G44/G45</f>
        <v>0.80760770015101258</v>
      </c>
    </row>
  </sheetData>
  <mergeCells count="2">
    <mergeCell ref="A1:G1"/>
    <mergeCell ref="A44:A4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1"/>
  <sheetViews>
    <sheetView workbookViewId="0">
      <selection activeCell="A2" sqref="A2"/>
    </sheetView>
  </sheetViews>
  <sheetFormatPr defaultRowHeight="12.75"/>
  <cols>
    <col min="2" max="2" width="17.7109375" customWidth="1"/>
    <col min="3" max="3" width="23.5703125" customWidth="1"/>
    <col min="4" max="4" width="19.7109375" style="49" customWidth="1"/>
    <col min="6" max="6" width="26" customWidth="1"/>
  </cols>
  <sheetData>
    <row r="1" spans="1:6" ht="15.75">
      <c r="A1" s="91" t="s">
        <v>490</v>
      </c>
      <c r="B1" s="50"/>
      <c r="C1" s="50"/>
      <c r="D1" s="83"/>
    </row>
    <row r="2" spans="1:6" ht="14.25">
      <c r="A2" s="50"/>
      <c r="B2" s="58"/>
      <c r="C2" s="50"/>
      <c r="D2" s="83"/>
    </row>
    <row r="3" spans="1:6">
      <c r="A3" s="59" t="s">
        <v>313</v>
      </c>
      <c r="B3" s="60" t="s">
        <v>314</v>
      </c>
      <c r="C3" s="50" t="s">
        <v>315</v>
      </c>
      <c r="D3" s="83" t="s">
        <v>316</v>
      </c>
    </row>
    <row r="4" spans="1:6">
      <c r="A4" s="61">
        <v>1</v>
      </c>
      <c r="B4" s="62" t="s">
        <v>317</v>
      </c>
      <c r="C4" s="63">
        <v>24202240000</v>
      </c>
      <c r="D4" s="84">
        <v>1.9599999999999999E-2</v>
      </c>
      <c r="F4" s="77"/>
    </row>
    <row r="5" spans="1:6">
      <c r="A5" s="61">
        <v>2</v>
      </c>
      <c r="B5" s="62" t="s">
        <v>318</v>
      </c>
      <c r="C5" s="63">
        <v>25954200000</v>
      </c>
      <c r="D5" s="84">
        <v>2.1000000000000001E-2</v>
      </c>
      <c r="F5" s="77"/>
    </row>
    <row r="6" spans="1:6">
      <c r="A6" s="61">
        <v>3</v>
      </c>
      <c r="B6" s="50" t="s">
        <v>319</v>
      </c>
      <c r="C6" s="63">
        <v>41253910000</v>
      </c>
      <c r="D6" s="84">
        <v>3.3500000000000002E-2</v>
      </c>
      <c r="F6" s="77"/>
    </row>
    <row r="7" spans="1:6">
      <c r="A7" s="61">
        <v>4</v>
      </c>
      <c r="B7" s="62" t="s">
        <v>320</v>
      </c>
      <c r="C7" s="63">
        <v>6403320000</v>
      </c>
      <c r="D7" s="85" t="s">
        <v>321</v>
      </c>
      <c r="F7" s="77"/>
    </row>
    <row r="8" spans="1:6">
      <c r="A8" s="61">
        <v>5</v>
      </c>
      <c r="B8" s="62" t="s">
        <v>322</v>
      </c>
      <c r="C8" s="63">
        <v>18345730000</v>
      </c>
      <c r="D8" s="84">
        <v>1.49E-2</v>
      </c>
      <c r="F8" s="77"/>
    </row>
    <row r="9" spans="1:6">
      <c r="A9" s="61">
        <v>6</v>
      </c>
      <c r="B9" s="62" t="s">
        <v>323</v>
      </c>
      <c r="C9" s="63">
        <v>162822650000</v>
      </c>
      <c r="D9" s="84">
        <v>0.13200000000000001</v>
      </c>
      <c r="F9" s="77"/>
    </row>
    <row r="10" spans="1:6">
      <c r="A10" s="61">
        <v>7</v>
      </c>
      <c r="B10" s="62" t="s">
        <v>324</v>
      </c>
      <c r="C10" s="63">
        <v>16631140000</v>
      </c>
      <c r="D10" s="84">
        <v>1.35E-2</v>
      </c>
      <c r="F10" s="77"/>
    </row>
    <row r="11" spans="1:6">
      <c r="A11" s="61">
        <v>8</v>
      </c>
      <c r="B11" s="62" t="s">
        <v>325</v>
      </c>
      <c r="C11" s="63">
        <v>1684560000</v>
      </c>
      <c r="D11" s="85" t="s">
        <v>326</v>
      </c>
      <c r="F11" s="77"/>
    </row>
    <row r="12" spans="1:6">
      <c r="A12" s="61">
        <v>9</v>
      </c>
      <c r="B12" s="50" t="s">
        <v>327</v>
      </c>
      <c r="C12" s="63">
        <v>90750050000</v>
      </c>
      <c r="D12" s="84">
        <v>7.3599999999999999E-2</v>
      </c>
      <c r="F12" s="77"/>
    </row>
    <row r="13" spans="1:6">
      <c r="A13" s="61">
        <v>10</v>
      </c>
      <c r="B13" s="62" t="s">
        <v>328</v>
      </c>
      <c r="C13" s="63">
        <v>90843570000</v>
      </c>
      <c r="D13" s="84">
        <v>7.3700000000000002E-2</v>
      </c>
      <c r="F13" s="77"/>
    </row>
    <row r="14" spans="1:6">
      <c r="A14" s="61">
        <v>11</v>
      </c>
      <c r="B14" s="62" t="s">
        <v>329</v>
      </c>
      <c r="C14" s="63">
        <v>40239940000</v>
      </c>
      <c r="D14" s="84">
        <v>3.2599999999999997E-2</v>
      </c>
      <c r="F14" s="77"/>
    </row>
    <row r="15" spans="1:6">
      <c r="A15" s="61">
        <v>12</v>
      </c>
      <c r="B15" s="62" t="s">
        <v>330</v>
      </c>
      <c r="C15" s="63">
        <v>39044300000</v>
      </c>
      <c r="D15" s="84">
        <v>3.1699999999999999E-2</v>
      </c>
      <c r="F15" s="77"/>
    </row>
    <row r="16" spans="1:6">
      <c r="A16" s="61">
        <v>13</v>
      </c>
      <c r="B16" s="62" t="s">
        <v>331</v>
      </c>
      <c r="C16" s="63">
        <v>23667510000</v>
      </c>
      <c r="D16" s="84">
        <v>1.9199999999999998E-2</v>
      </c>
      <c r="F16" s="77"/>
    </row>
    <row r="17" spans="1:6">
      <c r="A17" s="61">
        <v>14</v>
      </c>
      <c r="B17" s="62" t="s">
        <v>332</v>
      </c>
      <c r="C17" s="63">
        <v>10887170000</v>
      </c>
      <c r="D17" s="85" t="s">
        <v>333</v>
      </c>
      <c r="F17" s="77"/>
    </row>
    <row r="18" spans="1:6">
      <c r="A18" s="61">
        <v>15</v>
      </c>
      <c r="B18" s="62" t="s">
        <v>334</v>
      </c>
      <c r="C18" s="63">
        <v>7170420000</v>
      </c>
      <c r="D18" s="85" t="s">
        <v>335</v>
      </c>
      <c r="F18" s="77"/>
    </row>
    <row r="19" spans="1:6">
      <c r="A19" s="61">
        <v>16</v>
      </c>
      <c r="B19" s="62" t="s">
        <v>336</v>
      </c>
      <c r="C19" s="63">
        <v>25419400000</v>
      </c>
      <c r="D19" s="84">
        <v>2.06E-2</v>
      </c>
      <c r="F19" s="77"/>
    </row>
    <row r="20" spans="1:6">
      <c r="A20" s="61">
        <v>17</v>
      </c>
      <c r="B20" s="62" t="s">
        <v>337</v>
      </c>
      <c r="C20" s="63">
        <v>1590540000</v>
      </c>
      <c r="D20" s="85" t="s">
        <v>338</v>
      </c>
      <c r="F20" s="77"/>
    </row>
    <row r="21" spans="1:6">
      <c r="A21" s="61">
        <v>18</v>
      </c>
      <c r="B21" s="62" t="s">
        <v>339</v>
      </c>
      <c r="C21" s="63">
        <v>34771710000</v>
      </c>
      <c r="D21" s="84">
        <v>2.8199999999999999E-2</v>
      </c>
      <c r="F21" s="77"/>
    </row>
    <row r="22" spans="1:6">
      <c r="A22" s="61">
        <v>19</v>
      </c>
      <c r="B22" s="62" t="s">
        <v>340</v>
      </c>
      <c r="C22" s="63">
        <v>5867290000</v>
      </c>
      <c r="D22" s="85" t="s">
        <v>341</v>
      </c>
      <c r="F22" s="77"/>
    </row>
    <row r="23" spans="1:6">
      <c r="A23" s="61">
        <v>20</v>
      </c>
      <c r="B23" s="62" t="s">
        <v>342</v>
      </c>
      <c r="C23" s="63">
        <v>2059880000</v>
      </c>
      <c r="D23" s="85" t="s">
        <v>343</v>
      </c>
      <c r="F23" s="77"/>
    </row>
    <row r="24" spans="1:6">
      <c r="A24" s="61">
        <v>21</v>
      </c>
      <c r="B24" s="62" t="s">
        <v>344</v>
      </c>
      <c r="C24" s="63">
        <v>7291050000</v>
      </c>
      <c r="D24" s="85" t="s">
        <v>345</v>
      </c>
      <c r="F24" s="77"/>
    </row>
    <row r="25" spans="1:6">
      <c r="A25" s="61">
        <v>22</v>
      </c>
      <c r="B25" s="62" t="s">
        <v>346</v>
      </c>
      <c r="C25" s="63">
        <v>34122120000.000004</v>
      </c>
      <c r="D25" s="84">
        <v>2.7699999999999999E-2</v>
      </c>
      <c r="F25" s="77"/>
    </row>
    <row r="26" spans="1:6">
      <c r="A26" s="61">
        <v>23</v>
      </c>
      <c r="B26" s="62" t="s">
        <v>347</v>
      </c>
      <c r="C26" s="63">
        <v>25254470000</v>
      </c>
      <c r="D26" s="84">
        <v>2.0500000000000001E-2</v>
      </c>
      <c r="F26" s="77"/>
    </row>
    <row r="27" spans="1:6">
      <c r="A27" s="61">
        <v>24</v>
      </c>
      <c r="B27" s="62" t="s">
        <v>348</v>
      </c>
      <c r="C27" s="63">
        <v>157536160000</v>
      </c>
      <c r="D27" s="84">
        <v>0.12770000000000001</v>
      </c>
      <c r="F27" s="77"/>
    </row>
    <row r="28" spans="1:6">
      <c r="A28" s="61">
        <v>25</v>
      </c>
      <c r="B28" s="62" t="s">
        <v>349</v>
      </c>
      <c r="C28" s="63">
        <v>5336060000</v>
      </c>
      <c r="D28" s="85" t="s">
        <v>350</v>
      </c>
      <c r="F28" s="77"/>
    </row>
    <row r="29" spans="1:6">
      <c r="A29" s="61">
        <v>26</v>
      </c>
      <c r="B29" s="62" t="s">
        <v>351</v>
      </c>
      <c r="C29" s="63">
        <v>16975509999.999998</v>
      </c>
      <c r="D29" s="84">
        <v>1.38E-2</v>
      </c>
      <c r="F29" s="77"/>
    </row>
    <row r="30" spans="1:6">
      <c r="A30" s="61">
        <v>27</v>
      </c>
      <c r="B30" s="62" t="s">
        <v>352</v>
      </c>
      <c r="C30" s="63">
        <v>30143970000</v>
      </c>
      <c r="D30" s="84">
        <v>2.4400000000000002E-2</v>
      </c>
      <c r="F30" s="77"/>
    </row>
    <row r="31" spans="1:6">
      <c r="A31" s="61">
        <v>28</v>
      </c>
      <c r="B31" s="62" t="s">
        <v>353</v>
      </c>
      <c r="C31" s="63">
        <v>48369860000</v>
      </c>
      <c r="D31" s="84">
        <v>3.9199999999999999E-2</v>
      </c>
      <c r="F31" s="77"/>
    </row>
    <row r="32" spans="1:6">
      <c r="A32" s="61">
        <v>29</v>
      </c>
      <c r="B32" s="62" t="s">
        <v>354</v>
      </c>
      <c r="C32" s="63">
        <v>5463640000</v>
      </c>
      <c r="D32" s="85" t="s">
        <v>355</v>
      </c>
      <c r="F32" s="77"/>
    </row>
    <row r="33" spans="1:6">
      <c r="A33" s="61">
        <v>30</v>
      </c>
      <c r="B33" s="62" t="s">
        <v>356</v>
      </c>
      <c r="C33" s="63">
        <v>4808390000</v>
      </c>
      <c r="D33" s="85" t="s">
        <v>357</v>
      </c>
      <c r="F33" s="77"/>
    </row>
    <row r="34" spans="1:6">
      <c r="A34" s="61">
        <v>31</v>
      </c>
      <c r="B34" s="62" t="s">
        <v>358</v>
      </c>
      <c r="C34" s="63">
        <v>20908120000</v>
      </c>
      <c r="D34" s="84">
        <v>1.7000000000000001E-2</v>
      </c>
      <c r="F34" s="77"/>
    </row>
    <row r="35" spans="1:6">
      <c r="A35" s="61">
        <v>32</v>
      </c>
      <c r="B35" s="62" t="s">
        <v>359</v>
      </c>
      <c r="C35" s="63">
        <v>83978390000</v>
      </c>
      <c r="D35" s="84">
        <v>6.8099999999999994E-2</v>
      </c>
      <c r="F35" s="77"/>
    </row>
    <row r="36" spans="1:6">
      <c r="A36" s="61">
        <v>33</v>
      </c>
      <c r="B36" s="62" t="s">
        <v>360</v>
      </c>
      <c r="C36" s="63">
        <v>4902050000</v>
      </c>
      <c r="D36" s="85" t="s">
        <v>361</v>
      </c>
      <c r="F36" s="77"/>
    </row>
    <row r="37" spans="1:6">
      <c r="A37" s="61">
        <v>34</v>
      </c>
      <c r="B37" s="62" t="s">
        <v>362</v>
      </c>
      <c r="C37" s="63">
        <v>17974660000</v>
      </c>
      <c r="D37" s="84">
        <v>1.46E-2</v>
      </c>
      <c r="F37" s="77"/>
    </row>
    <row r="38" spans="1:6">
      <c r="A38" s="61">
        <v>35</v>
      </c>
      <c r="B38" s="62" t="s">
        <v>363</v>
      </c>
      <c r="C38" s="63">
        <v>2088400000</v>
      </c>
      <c r="D38" s="85" t="s">
        <v>343</v>
      </c>
      <c r="F38" s="77"/>
    </row>
    <row r="39" spans="1:6">
      <c r="A39" s="61">
        <v>36</v>
      </c>
      <c r="B39" s="62" t="s">
        <v>364</v>
      </c>
      <c r="C39" s="63">
        <v>12968380000</v>
      </c>
      <c r="D39" s="84">
        <v>1.0500000000000001E-2</v>
      </c>
      <c r="F39" s="77"/>
    </row>
    <row r="40" spans="1:6">
      <c r="A40" s="61">
        <v>37</v>
      </c>
      <c r="B40" s="62" t="s">
        <v>365</v>
      </c>
      <c r="C40" s="63">
        <v>85563890000</v>
      </c>
      <c r="D40" s="84">
        <v>6.9400000000000003E-2</v>
      </c>
      <c r="F40" s="77"/>
    </row>
    <row r="41" spans="1:6">
      <c r="A41" s="50"/>
      <c r="B41" s="64" t="s">
        <v>366</v>
      </c>
      <c r="C41" s="65">
        <v>1233294650000</v>
      </c>
      <c r="D41" s="86">
        <v>1</v>
      </c>
      <c r="F41" s="77"/>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1"/>
  <sheetViews>
    <sheetView workbookViewId="0">
      <selection activeCell="B2" sqref="B2"/>
    </sheetView>
  </sheetViews>
  <sheetFormatPr defaultRowHeight="12.75"/>
  <cols>
    <col min="2" max="2" width="20" customWidth="1"/>
    <col min="3" max="3" width="22.42578125" customWidth="1"/>
    <col min="4" max="4" width="22" style="30" customWidth="1"/>
    <col min="6" max="6" width="21.5703125" customWidth="1"/>
  </cols>
  <sheetData>
    <row r="1" spans="1:6" ht="15.75">
      <c r="A1" s="50"/>
      <c r="B1" s="90" t="s">
        <v>488</v>
      </c>
      <c r="C1" s="50"/>
      <c r="D1" s="82"/>
    </row>
    <row r="2" spans="1:6" ht="15">
      <c r="A2" s="51" t="s">
        <v>258</v>
      </c>
      <c r="B2" s="51" t="s">
        <v>259</v>
      </c>
      <c r="C2" s="50" t="s">
        <v>260</v>
      </c>
      <c r="D2" s="82" t="s">
        <v>261</v>
      </c>
    </row>
    <row r="3" spans="1:6" ht="15">
      <c r="A3" s="52">
        <v>1</v>
      </c>
      <c r="B3" s="53" t="s">
        <v>262</v>
      </c>
      <c r="C3" s="54">
        <v>8663790000</v>
      </c>
      <c r="D3" s="87" t="s">
        <v>263</v>
      </c>
      <c r="F3" s="77"/>
    </row>
    <row r="4" spans="1:6" ht="15">
      <c r="A4" s="52">
        <v>2</v>
      </c>
      <c r="B4" s="53" t="s">
        <v>264</v>
      </c>
      <c r="C4" s="54">
        <v>24284060000</v>
      </c>
      <c r="D4" s="88">
        <v>1.5699999999999999E-2</v>
      </c>
      <c r="F4" s="77"/>
    </row>
    <row r="5" spans="1:6" ht="15">
      <c r="A5" s="52">
        <v>3</v>
      </c>
      <c r="B5" s="50" t="s">
        <v>265</v>
      </c>
      <c r="C5" s="54">
        <v>108889390000</v>
      </c>
      <c r="D5" s="88">
        <v>7.0199999999999999E-2</v>
      </c>
      <c r="F5" s="77"/>
    </row>
    <row r="6" spans="1:6" ht="15">
      <c r="A6" s="52">
        <v>4</v>
      </c>
      <c r="B6" s="53" t="s">
        <v>266</v>
      </c>
      <c r="C6" s="54">
        <v>14299990000</v>
      </c>
      <c r="D6" s="87" t="s">
        <v>267</v>
      </c>
      <c r="F6" s="77"/>
    </row>
    <row r="7" spans="1:6" ht="15">
      <c r="A7" s="52">
        <v>5</v>
      </c>
      <c r="B7" s="53" t="s">
        <v>268</v>
      </c>
      <c r="C7" s="54">
        <v>18807270000</v>
      </c>
      <c r="D7" s="88">
        <v>1.21E-2</v>
      </c>
      <c r="F7" s="77"/>
    </row>
    <row r="8" spans="1:6" ht="15">
      <c r="A8" s="52">
        <v>6</v>
      </c>
      <c r="B8" s="53" t="s">
        <v>269</v>
      </c>
      <c r="C8" s="54">
        <v>222401770000</v>
      </c>
      <c r="D8" s="88">
        <v>0.14330000000000001</v>
      </c>
      <c r="F8" s="77"/>
    </row>
    <row r="9" spans="1:6" ht="15">
      <c r="A9" s="52">
        <v>7</v>
      </c>
      <c r="B9" s="53" t="s">
        <v>270</v>
      </c>
      <c r="C9" s="54">
        <v>24402440000</v>
      </c>
      <c r="D9" s="88">
        <v>1.5699999999999999E-2</v>
      </c>
      <c r="F9" s="77"/>
    </row>
    <row r="10" spans="1:6" ht="15">
      <c r="A10" s="52">
        <v>8</v>
      </c>
      <c r="B10" s="53" t="s">
        <v>271</v>
      </c>
      <c r="C10" s="54">
        <v>24423200000</v>
      </c>
      <c r="D10" s="88">
        <v>1.5699999999999999E-2</v>
      </c>
      <c r="F10" s="77"/>
    </row>
    <row r="11" spans="1:6" ht="15">
      <c r="A11" s="52">
        <v>9</v>
      </c>
      <c r="B11" s="53" t="s">
        <v>272</v>
      </c>
      <c r="C11" s="54">
        <v>90872910000</v>
      </c>
      <c r="D11" s="88">
        <v>5.8599999999999999E-2</v>
      </c>
      <c r="F11" s="77"/>
    </row>
    <row r="12" spans="1:6" ht="15">
      <c r="A12" s="52">
        <v>10</v>
      </c>
      <c r="B12" s="53" t="s">
        <v>273</v>
      </c>
      <c r="C12" s="54">
        <v>83684010000</v>
      </c>
      <c r="D12" s="88">
        <v>5.3900000000000003E-2</v>
      </c>
      <c r="F12" s="77"/>
    </row>
    <row r="13" spans="1:6" ht="15">
      <c r="A13" s="52">
        <v>11</v>
      </c>
      <c r="B13" s="53" t="s">
        <v>274</v>
      </c>
      <c r="C13" s="54">
        <v>28895750000</v>
      </c>
      <c r="D13" s="88">
        <v>1.8599999999999998E-2</v>
      </c>
      <c r="F13" s="77"/>
    </row>
    <row r="14" spans="1:6" ht="15">
      <c r="A14" s="52">
        <v>12</v>
      </c>
      <c r="B14" s="53" t="s">
        <v>275</v>
      </c>
      <c r="C14" s="54">
        <v>62274740000</v>
      </c>
      <c r="D14" s="88">
        <v>4.0099999999999997E-2</v>
      </c>
      <c r="F14" s="77"/>
    </row>
    <row r="15" spans="1:6" ht="15">
      <c r="A15" s="52">
        <v>13</v>
      </c>
      <c r="B15" s="53" t="s">
        <v>276</v>
      </c>
      <c r="C15" s="54">
        <v>39587700000</v>
      </c>
      <c r="D15" s="88">
        <v>2.5499999999999998E-2</v>
      </c>
      <c r="F15" s="77"/>
    </row>
    <row r="16" spans="1:6" ht="15">
      <c r="A16" s="52">
        <v>14</v>
      </c>
      <c r="B16" s="53" t="s">
        <v>277</v>
      </c>
      <c r="C16" s="54">
        <v>17354190000</v>
      </c>
      <c r="D16" s="88">
        <v>1.12E-2</v>
      </c>
      <c r="F16" s="77"/>
    </row>
    <row r="17" spans="1:6" ht="15">
      <c r="A17" s="52">
        <v>15</v>
      </c>
      <c r="B17" s="53" t="s">
        <v>278</v>
      </c>
      <c r="C17" s="54">
        <v>30243540000</v>
      </c>
      <c r="D17" s="88">
        <v>1.95E-2</v>
      </c>
      <c r="F17" s="77"/>
    </row>
    <row r="18" spans="1:6" ht="15">
      <c r="A18" s="52">
        <v>16</v>
      </c>
      <c r="B18" s="53" t="s">
        <v>279</v>
      </c>
      <c r="C18" s="54">
        <v>16700730000</v>
      </c>
      <c r="D18" s="88">
        <v>1.0800000000000001E-2</v>
      </c>
      <c r="F18" s="77"/>
    </row>
    <row r="19" spans="1:6" ht="15">
      <c r="A19" s="52">
        <v>17</v>
      </c>
      <c r="B19" s="53" t="s">
        <v>280</v>
      </c>
      <c r="C19" s="54">
        <v>2081429999.9999998</v>
      </c>
      <c r="D19" s="87" t="s">
        <v>281</v>
      </c>
      <c r="F19" s="77"/>
    </row>
    <row r="20" spans="1:6" ht="15">
      <c r="A20" s="52">
        <v>18</v>
      </c>
      <c r="B20" s="53" t="s">
        <v>282</v>
      </c>
      <c r="C20" s="54">
        <v>22855930000</v>
      </c>
      <c r="D20" s="88">
        <v>1.47E-2</v>
      </c>
      <c r="F20" s="77"/>
    </row>
    <row r="21" spans="1:6" ht="15">
      <c r="A21" s="52">
        <v>19</v>
      </c>
      <c r="B21" s="53" t="s">
        <v>283</v>
      </c>
      <c r="C21" s="54">
        <v>5867290000</v>
      </c>
      <c r="D21" s="87" t="s">
        <v>284</v>
      </c>
      <c r="F21" s="77"/>
    </row>
    <row r="22" spans="1:6" ht="15">
      <c r="A22" s="52">
        <v>20</v>
      </c>
      <c r="B22" s="53" t="s">
        <v>285</v>
      </c>
      <c r="C22" s="55">
        <v>918930000</v>
      </c>
      <c r="D22" s="87" t="s">
        <v>286</v>
      </c>
      <c r="F22" s="77"/>
    </row>
    <row r="23" spans="1:6" ht="15">
      <c r="A23" s="52">
        <v>21</v>
      </c>
      <c r="B23" s="53" t="s">
        <v>287</v>
      </c>
      <c r="C23" s="54">
        <v>2716010000</v>
      </c>
      <c r="D23" s="87" t="s">
        <v>288</v>
      </c>
      <c r="F23" s="77"/>
    </row>
    <row r="24" spans="1:6" ht="15">
      <c r="A24" s="52">
        <v>22</v>
      </c>
      <c r="B24" s="53" t="s">
        <v>289</v>
      </c>
      <c r="C24" s="54">
        <v>14979190000</v>
      </c>
      <c r="D24" s="87" t="s">
        <v>290</v>
      </c>
      <c r="F24" s="77"/>
    </row>
    <row r="25" spans="1:6" ht="15">
      <c r="A25" s="52">
        <v>23</v>
      </c>
      <c r="B25" s="53" t="s">
        <v>291</v>
      </c>
      <c r="C25" s="54">
        <v>29776560000</v>
      </c>
      <c r="D25" s="88">
        <v>1.9199999999999998E-2</v>
      </c>
      <c r="F25" s="77"/>
    </row>
    <row r="26" spans="1:6" ht="15">
      <c r="A26" s="52">
        <v>24</v>
      </c>
      <c r="B26" s="53" t="s">
        <v>292</v>
      </c>
      <c r="C26" s="54">
        <v>230432880000</v>
      </c>
      <c r="D26" s="88">
        <v>0.14849999999999999</v>
      </c>
      <c r="F26" s="77"/>
    </row>
    <row r="27" spans="1:6" ht="15">
      <c r="A27" s="52">
        <v>25</v>
      </c>
      <c r="B27" s="53" t="s">
        <v>293</v>
      </c>
      <c r="C27" s="54">
        <v>7096140000</v>
      </c>
      <c r="D27" s="87" t="s">
        <v>294</v>
      </c>
      <c r="F27" s="77"/>
    </row>
    <row r="28" spans="1:6" ht="15">
      <c r="A28" s="52">
        <v>26</v>
      </c>
      <c r="B28" s="53" t="s">
        <v>295</v>
      </c>
      <c r="C28" s="54">
        <v>17802500000</v>
      </c>
      <c r="D28" s="88">
        <v>1.15E-2</v>
      </c>
      <c r="F28" s="77"/>
    </row>
    <row r="29" spans="1:6" ht="15">
      <c r="A29" s="52">
        <v>27</v>
      </c>
      <c r="B29" s="53" t="s">
        <v>296</v>
      </c>
      <c r="C29" s="54">
        <v>45726560000</v>
      </c>
      <c r="D29" s="88">
        <v>2.9499999999999998E-2</v>
      </c>
      <c r="F29" s="77"/>
    </row>
    <row r="30" spans="1:6" ht="15">
      <c r="A30" s="52">
        <v>28</v>
      </c>
      <c r="B30" s="53" t="s">
        <v>297</v>
      </c>
      <c r="C30" s="54">
        <v>36518090000</v>
      </c>
      <c r="D30" s="88">
        <v>2.35E-2</v>
      </c>
      <c r="F30" s="77"/>
    </row>
    <row r="31" spans="1:6" ht="15">
      <c r="A31" s="52">
        <v>29</v>
      </c>
      <c r="B31" s="53" t="s">
        <v>298</v>
      </c>
      <c r="C31" s="54">
        <v>38600000000</v>
      </c>
      <c r="D31" s="88">
        <v>2.4899999999999999E-2</v>
      </c>
      <c r="F31" s="77"/>
    </row>
    <row r="32" spans="1:6" ht="15">
      <c r="A32" s="52">
        <v>30</v>
      </c>
      <c r="B32" s="53" t="s">
        <v>299</v>
      </c>
      <c r="C32" s="54">
        <v>11726210000</v>
      </c>
      <c r="D32" s="87" t="s">
        <v>300</v>
      </c>
      <c r="F32" s="77"/>
    </row>
    <row r="33" spans="1:6" ht="15">
      <c r="A33" s="52">
        <v>31</v>
      </c>
      <c r="B33" s="53" t="s">
        <v>301</v>
      </c>
      <c r="C33" s="54">
        <v>24117320000</v>
      </c>
      <c r="D33" s="88">
        <v>1.55E-2</v>
      </c>
      <c r="F33" s="77"/>
    </row>
    <row r="34" spans="1:6" ht="15">
      <c r="A34" s="52">
        <v>32</v>
      </c>
      <c r="B34" s="53" t="s">
        <v>302</v>
      </c>
      <c r="C34" s="54">
        <v>81459190000</v>
      </c>
      <c r="D34" s="88">
        <v>5.2499999999999998E-2</v>
      </c>
      <c r="F34" s="77"/>
    </row>
    <row r="35" spans="1:6" ht="15">
      <c r="A35" s="52">
        <v>33</v>
      </c>
      <c r="B35" s="53" t="s">
        <v>303</v>
      </c>
      <c r="C35" s="54">
        <v>2997310000</v>
      </c>
      <c r="D35" s="87" t="s">
        <v>304</v>
      </c>
      <c r="F35" s="77"/>
    </row>
    <row r="36" spans="1:6" ht="15">
      <c r="A36" s="52">
        <v>34</v>
      </c>
      <c r="B36" s="53" t="s">
        <v>305</v>
      </c>
      <c r="C36" s="54">
        <v>16701020000</v>
      </c>
      <c r="D36" s="88">
        <v>1.0800000000000001E-2</v>
      </c>
      <c r="F36" s="77"/>
    </row>
    <row r="37" spans="1:6" ht="15">
      <c r="A37" s="52">
        <v>35</v>
      </c>
      <c r="B37" s="53" t="s">
        <v>306</v>
      </c>
      <c r="C37" s="54">
        <v>3991220000</v>
      </c>
      <c r="D37" s="87" t="s">
        <v>307</v>
      </c>
      <c r="F37" s="77"/>
    </row>
    <row r="38" spans="1:6" ht="15">
      <c r="A38" s="52">
        <v>36</v>
      </c>
      <c r="B38" s="53" t="s">
        <v>308</v>
      </c>
      <c r="C38" s="54">
        <v>15508110000</v>
      </c>
      <c r="D38" s="88">
        <v>0.01</v>
      </c>
      <c r="F38" s="77"/>
    </row>
    <row r="39" spans="1:6" ht="15">
      <c r="A39" s="52">
        <v>37</v>
      </c>
      <c r="B39" s="53" t="s">
        <v>309</v>
      </c>
      <c r="C39" s="54">
        <v>123992770000</v>
      </c>
      <c r="D39" s="88">
        <v>7.9899999999999999E-2</v>
      </c>
      <c r="F39" s="77"/>
    </row>
    <row r="40" spans="1:6" ht="15">
      <c r="A40" s="50"/>
      <c r="B40" s="51" t="s">
        <v>310</v>
      </c>
      <c r="C40" s="56">
        <v>1551650130000</v>
      </c>
      <c r="D40" s="89">
        <v>1</v>
      </c>
      <c r="F40" s="77"/>
    </row>
    <row r="41" spans="1:6">
      <c r="A41" s="57" t="s">
        <v>311</v>
      </c>
      <c r="B41" s="50" t="s">
        <v>312</v>
      </c>
      <c r="C41" s="50"/>
      <c r="D41" s="8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1"/>
  <sheetViews>
    <sheetView workbookViewId="0">
      <selection activeCell="A2" sqref="A2"/>
    </sheetView>
  </sheetViews>
  <sheetFormatPr defaultRowHeight="12.75"/>
  <cols>
    <col min="2" max="2" width="20.85546875" customWidth="1"/>
    <col min="3" max="3" width="29.7109375" customWidth="1"/>
  </cols>
  <sheetData>
    <row r="1" spans="1:3" ht="15.75">
      <c r="A1" s="90" t="s">
        <v>489</v>
      </c>
      <c r="B1" s="50"/>
      <c r="C1" s="50"/>
    </row>
    <row r="2" spans="1:3">
      <c r="A2" s="50"/>
      <c r="B2" s="50"/>
      <c r="C2" s="50"/>
    </row>
    <row r="3" spans="1:3" ht="14.25">
      <c r="A3" s="66" t="s">
        <v>367</v>
      </c>
      <c r="B3" s="66" t="s">
        <v>368</v>
      </c>
      <c r="C3" s="50" t="s">
        <v>369</v>
      </c>
    </row>
    <row r="4" spans="1:3" ht="16.5">
      <c r="A4" s="67">
        <v>1</v>
      </c>
      <c r="B4" s="68" t="s">
        <v>370</v>
      </c>
      <c r="C4" s="69">
        <v>31736723709.990002</v>
      </c>
    </row>
    <row r="5" spans="1:3" ht="16.5">
      <c r="A5" s="67">
        <v>2</v>
      </c>
      <c r="B5" s="68" t="s">
        <v>371</v>
      </c>
      <c r="C5" s="69">
        <v>15976516325.57</v>
      </c>
    </row>
    <row r="6" spans="1:3" ht="17.25">
      <c r="A6" s="67">
        <v>3</v>
      </c>
      <c r="B6" s="50" t="s">
        <v>372</v>
      </c>
      <c r="C6" s="69">
        <v>125037037605.7</v>
      </c>
    </row>
    <row r="7" spans="1:3" ht="16.5">
      <c r="A7" s="67">
        <v>4</v>
      </c>
      <c r="B7" s="68" t="s">
        <v>373</v>
      </c>
      <c r="C7" s="69">
        <v>3025797046.6700001</v>
      </c>
    </row>
    <row r="8" spans="1:3" ht="16.5">
      <c r="A8" s="67">
        <v>5</v>
      </c>
      <c r="B8" s="68" t="s">
        <v>374</v>
      </c>
      <c r="C8" s="69">
        <v>16825508391.99</v>
      </c>
    </row>
    <row r="9" spans="1:3" ht="16.5">
      <c r="A9" s="67">
        <v>6</v>
      </c>
      <c r="B9" s="68" t="s">
        <v>375</v>
      </c>
      <c r="C9" s="69">
        <v>69513133900.539993</v>
      </c>
    </row>
    <row r="10" spans="1:3" ht="16.5">
      <c r="A10" s="67">
        <v>7</v>
      </c>
      <c r="B10" s="68" t="s">
        <v>376</v>
      </c>
      <c r="C10" s="69">
        <v>24987874907.59</v>
      </c>
    </row>
    <row r="11" spans="1:3" ht="16.5">
      <c r="A11" s="67">
        <v>8</v>
      </c>
      <c r="B11" s="68" t="s">
        <v>377</v>
      </c>
      <c r="C11" s="69">
        <v>23943150000</v>
      </c>
    </row>
    <row r="12" spans="1:3" ht="16.5">
      <c r="A12" s="67">
        <v>9</v>
      </c>
      <c r="B12" s="68" t="s">
        <v>378</v>
      </c>
      <c r="C12" s="69">
        <v>116061634844.17999</v>
      </c>
    </row>
    <row r="13" spans="1:3" ht="16.5">
      <c r="A13" s="67">
        <v>10</v>
      </c>
      <c r="B13" s="68" t="s">
        <v>379</v>
      </c>
      <c r="C13" s="69">
        <v>102100201248.42</v>
      </c>
    </row>
    <row r="14" spans="1:3" ht="16.5">
      <c r="A14" s="67">
        <v>11</v>
      </c>
      <c r="B14" s="68" t="s">
        <v>380</v>
      </c>
      <c r="C14" s="69">
        <v>13236092949.91</v>
      </c>
    </row>
    <row r="15" spans="1:3" ht="16.5">
      <c r="A15" s="67">
        <v>12</v>
      </c>
      <c r="B15" s="68" t="s">
        <v>381</v>
      </c>
      <c r="C15" s="69">
        <v>48190150127.260002</v>
      </c>
    </row>
    <row r="16" spans="1:3" ht="16.5">
      <c r="A16" s="67">
        <v>13</v>
      </c>
      <c r="B16" s="68" t="s">
        <v>382</v>
      </c>
      <c r="C16" s="69">
        <v>22376368393.610001</v>
      </c>
    </row>
    <row r="17" spans="1:3" ht="16.5">
      <c r="A17" s="67">
        <v>14</v>
      </c>
      <c r="B17" s="68" t="s">
        <v>383</v>
      </c>
      <c r="C17" s="69">
        <v>12061395495.120001</v>
      </c>
    </row>
    <row r="18" spans="1:3" ht="16.5">
      <c r="A18" s="67">
        <v>15</v>
      </c>
      <c r="B18" s="68" t="s">
        <v>384</v>
      </c>
      <c r="C18" s="69">
        <v>27992839304.52</v>
      </c>
    </row>
    <row r="19" spans="1:3" ht="16.5">
      <c r="A19" s="67">
        <v>16</v>
      </c>
      <c r="B19" s="68" t="s">
        <v>385</v>
      </c>
      <c r="C19" s="69">
        <v>12633534789.870001</v>
      </c>
    </row>
    <row r="20" spans="1:3" ht="16.5">
      <c r="A20" s="67">
        <v>17</v>
      </c>
      <c r="B20" s="68" t="s">
        <v>386</v>
      </c>
      <c r="C20" s="69">
        <v>1612286807.2</v>
      </c>
    </row>
    <row r="21" spans="1:3" ht="16.5">
      <c r="A21" s="67">
        <v>18</v>
      </c>
      <c r="B21" s="68" t="s">
        <v>387</v>
      </c>
      <c r="C21" s="69">
        <v>9831844875.1399994</v>
      </c>
    </row>
    <row r="22" spans="1:3" ht="16.5">
      <c r="A22" s="67">
        <v>19</v>
      </c>
      <c r="B22" s="68" t="s">
        <v>388</v>
      </c>
      <c r="C22" s="69">
        <v>32207008565.09</v>
      </c>
    </row>
    <row r="23" spans="1:3" ht="16.5">
      <c r="A23" s="67">
        <v>20</v>
      </c>
      <c r="B23" s="68" t="s">
        <v>389</v>
      </c>
      <c r="C23" s="69">
        <v>269653436</v>
      </c>
    </row>
    <row r="24" spans="1:3" ht="16.5">
      <c r="A24" s="67">
        <v>21</v>
      </c>
      <c r="B24" s="68" t="s">
        <v>390</v>
      </c>
      <c r="C24" s="69">
        <v>853678192</v>
      </c>
    </row>
    <row r="25" spans="1:3" ht="16.5">
      <c r="A25" s="67">
        <v>22</v>
      </c>
      <c r="B25" s="68" t="s">
        <v>391</v>
      </c>
      <c r="C25" s="69">
        <v>7109873890.7200003</v>
      </c>
    </row>
    <row r="26" spans="1:3" ht="16.5">
      <c r="A26" s="67">
        <v>23</v>
      </c>
      <c r="B26" s="68" t="s">
        <v>392</v>
      </c>
      <c r="C26" s="69">
        <v>22416654388.02</v>
      </c>
    </row>
    <row r="27" spans="1:3" ht="16.5">
      <c r="A27" s="67">
        <v>24</v>
      </c>
      <c r="B27" s="68" t="s">
        <v>393</v>
      </c>
      <c r="C27" s="69">
        <v>278867066559.64001</v>
      </c>
    </row>
    <row r="28" spans="1:3" ht="16.5">
      <c r="A28" s="67">
        <v>25</v>
      </c>
      <c r="B28" s="68" t="s">
        <v>394</v>
      </c>
      <c r="C28" s="69">
        <v>28848544842.82</v>
      </c>
    </row>
    <row r="29" spans="1:3" ht="16.5">
      <c r="A29" s="67">
        <v>26</v>
      </c>
      <c r="B29" s="68" t="s">
        <v>395</v>
      </c>
      <c r="C29" s="69">
        <v>24731746161.25</v>
      </c>
    </row>
    <row r="30" spans="1:3" ht="16.5">
      <c r="A30" s="67">
        <v>27</v>
      </c>
      <c r="B30" s="68" t="s">
        <v>396</v>
      </c>
      <c r="C30" s="69">
        <v>58381996066.07</v>
      </c>
    </row>
    <row r="31" spans="1:3" ht="16.5">
      <c r="A31" s="67">
        <v>28</v>
      </c>
      <c r="B31" s="68" t="s">
        <v>397</v>
      </c>
      <c r="C31" s="69">
        <v>30883178135.700001</v>
      </c>
    </row>
    <row r="32" spans="1:3" ht="16.5">
      <c r="A32" s="67">
        <v>29</v>
      </c>
      <c r="B32" s="68" t="s">
        <v>398</v>
      </c>
      <c r="C32" s="69">
        <v>41400000000</v>
      </c>
    </row>
    <row r="33" spans="1:3" ht="16.5">
      <c r="A33" s="67">
        <v>30</v>
      </c>
      <c r="B33" s="68" t="s">
        <v>399</v>
      </c>
      <c r="C33" s="69">
        <v>19106047344.259998</v>
      </c>
    </row>
    <row r="34" spans="1:3" ht="16.5">
      <c r="A34" s="67">
        <v>31</v>
      </c>
      <c r="B34" s="68" t="s">
        <v>400</v>
      </c>
      <c r="C34" s="69">
        <v>52416334018.769997</v>
      </c>
    </row>
    <row r="35" spans="1:3" ht="16.5">
      <c r="A35" s="67">
        <v>32</v>
      </c>
      <c r="B35" s="68" t="s">
        <v>401</v>
      </c>
      <c r="C35" s="69">
        <v>129549646455</v>
      </c>
    </row>
    <row r="36" spans="1:3" ht="16.5">
      <c r="A36" s="67">
        <v>33</v>
      </c>
      <c r="B36" s="68" t="s">
        <v>402</v>
      </c>
      <c r="C36" s="69">
        <v>5739570055.3999996</v>
      </c>
    </row>
    <row r="37" spans="1:3" ht="16.5">
      <c r="A37" s="67">
        <v>34</v>
      </c>
      <c r="B37" s="68" t="s">
        <v>403</v>
      </c>
      <c r="C37" s="69">
        <v>13883978775.15</v>
      </c>
    </row>
    <row r="38" spans="1:3" ht="16.5">
      <c r="A38" s="67">
        <v>35</v>
      </c>
      <c r="B38" s="68" t="s">
        <v>404</v>
      </c>
      <c r="C38" s="69">
        <v>1122635101.6600001</v>
      </c>
    </row>
    <row r="39" spans="1:3" ht="16.5">
      <c r="A39" s="67">
        <v>36</v>
      </c>
      <c r="B39" s="68" t="s">
        <v>405</v>
      </c>
      <c r="C39" s="69">
        <v>28217646668.060001</v>
      </c>
    </row>
    <row r="40" spans="1:3" ht="16.5">
      <c r="A40" s="67">
        <v>37</v>
      </c>
      <c r="B40" s="68" t="s">
        <v>406</v>
      </c>
      <c r="C40" s="69">
        <v>84324102643.490005</v>
      </c>
    </row>
    <row r="41" spans="1:3" ht="16.5">
      <c r="A41" s="50"/>
      <c r="B41" s="50"/>
      <c r="C41" s="70">
        <v>1537471452022.3799</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2"/>
  <sheetViews>
    <sheetView workbookViewId="0">
      <selection activeCell="B6" sqref="B6"/>
    </sheetView>
  </sheetViews>
  <sheetFormatPr defaultRowHeight="12.75"/>
  <cols>
    <col min="1" max="1" width="32.7109375" customWidth="1"/>
    <col min="2" max="2" width="30.85546875" customWidth="1"/>
  </cols>
  <sheetData>
    <row r="1" spans="1:2" ht="14.25">
      <c r="A1" s="50" t="s">
        <v>407</v>
      </c>
      <c r="B1" s="50"/>
    </row>
    <row r="2" spans="1:2" ht="14.25">
      <c r="A2" s="50" t="s">
        <v>408</v>
      </c>
      <c r="B2" s="50"/>
    </row>
    <row r="3" spans="1:2">
      <c r="A3" s="50" t="s">
        <v>409</v>
      </c>
      <c r="B3" s="50"/>
    </row>
    <row r="4" spans="1:2" ht="15">
      <c r="A4" s="51" t="s">
        <v>410</v>
      </c>
      <c r="B4" s="50" t="s">
        <v>411</v>
      </c>
    </row>
    <row r="5" spans="1:2">
      <c r="A5" s="50" t="s">
        <v>412</v>
      </c>
      <c r="B5" s="71">
        <f>25126070685.1/1000</f>
        <v>25126070.685099997</v>
      </c>
    </row>
    <row r="6" spans="1:2">
      <c r="A6" s="50" t="s">
        <v>413</v>
      </c>
      <c r="B6" s="71">
        <v>26443259639.889999</v>
      </c>
    </row>
    <row r="7" spans="1:2">
      <c r="A7" s="50" t="s">
        <v>414</v>
      </c>
      <c r="B7" s="71">
        <v>81756010209.949997</v>
      </c>
    </row>
    <row r="8" spans="1:2">
      <c r="A8" s="50" t="s">
        <v>415</v>
      </c>
      <c r="B8" s="71">
        <v>2876176930.0300002</v>
      </c>
    </row>
    <row r="9" spans="1:2">
      <c r="A9" s="50" t="s">
        <v>416</v>
      </c>
      <c r="B9" s="71">
        <v>27999814811.91</v>
      </c>
    </row>
    <row r="10" spans="1:2">
      <c r="A10" s="50" t="s">
        <v>417</v>
      </c>
      <c r="B10" s="71">
        <v>91681863473.289993</v>
      </c>
    </row>
    <row r="11" spans="1:2">
      <c r="A11" s="50" t="s">
        <v>418</v>
      </c>
      <c r="B11" s="71">
        <v>17772056428.889999</v>
      </c>
    </row>
    <row r="12" spans="1:2">
      <c r="A12" s="50" t="s">
        <v>419</v>
      </c>
      <c r="B12" s="71">
        <v>22302790000</v>
      </c>
    </row>
    <row r="13" spans="1:2">
      <c r="A13" s="50" t="s">
        <v>420</v>
      </c>
      <c r="B13" s="71">
        <v>107342898378.22</v>
      </c>
    </row>
    <row r="14" spans="1:2">
      <c r="A14" s="50" t="s">
        <v>421</v>
      </c>
      <c r="B14" s="71">
        <v>211953209702.67999</v>
      </c>
    </row>
    <row r="15" spans="1:2">
      <c r="A15" s="50" t="s">
        <v>422</v>
      </c>
      <c r="B15" s="71">
        <v>6954978600.1300001</v>
      </c>
    </row>
    <row r="16" spans="1:2">
      <c r="A16" s="50" t="s">
        <v>423</v>
      </c>
      <c r="B16" s="71">
        <v>40049999265.5</v>
      </c>
    </row>
    <row r="17" spans="1:2">
      <c r="A17" s="50" t="s">
        <v>424</v>
      </c>
      <c r="B17" s="71">
        <v>30460634167.790001</v>
      </c>
    </row>
    <row r="18" spans="1:2">
      <c r="A18" s="50" t="s">
        <v>425</v>
      </c>
      <c r="B18" s="71">
        <v>22625689450.240002</v>
      </c>
    </row>
    <row r="19" spans="1:2">
      <c r="A19" s="50" t="s">
        <v>426</v>
      </c>
      <c r="B19" s="71">
        <v>29591442971.689999</v>
      </c>
    </row>
    <row r="20" spans="1:2">
      <c r="A20" s="50" t="s">
        <v>427</v>
      </c>
      <c r="B20" s="71">
        <v>28946448914.259998</v>
      </c>
    </row>
    <row r="21" spans="1:2">
      <c r="A21" s="50" t="s">
        <v>428</v>
      </c>
      <c r="B21" s="71">
        <v>1569942087.01</v>
      </c>
    </row>
    <row r="22" spans="1:2">
      <c r="A22" s="50" t="s">
        <v>429</v>
      </c>
      <c r="B22" s="71">
        <v>16683751594.41</v>
      </c>
    </row>
    <row r="23" spans="1:2">
      <c r="A23" s="50" t="s">
        <v>430</v>
      </c>
      <c r="B23" s="71">
        <v>31423625015.470001</v>
      </c>
    </row>
    <row r="24" spans="1:2">
      <c r="A24" s="50" t="s">
        <v>431</v>
      </c>
      <c r="B24" s="71">
        <v>586698899.55999994</v>
      </c>
    </row>
    <row r="25" spans="1:2">
      <c r="A25" s="50" t="s">
        <v>432</v>
      </c>
      <c r="B25" s="71">
        <v>17271445525.150002</v>
      </c>
    </row>
    <row r="26" spans="1:2">
      <c r="A26" s="50" t="s">
        <v>433</v>
      </c>
      <c r="B26" s="71">
        <v>10304743606.4</v>
      </c>
    </row>
    <row r="27" spans="1:2">
      <c r="A27" s="50" t="s">
        <v>434</v>
      </c>
      <c r="B27" s="71">
        <v>22147544002.66</v>
      </c>
    </row>
    <row r="28" spans="1:2">
      <c r="A28" s="50" t="s">
        <v>435</v>
      </c>
      <c r="B28" s="71">
        <v>268065018273.51001</v>
      </c>
    </row>
    <row r="29" spans="1:2">
      <c r="A29" s="50" t="s">
        <v>436</v>
      </c>
      <c r="B29" s="71">
        <v>34525700406.599998</v>
      </c>
    </row>
    <row r="30" spans="1:2">
      <c r="A30" s="50" t="s">
        <v>437</v>
      </c>
      <c r="B30" s="71">
        <v>23454536266.470001</v>
      </c>
    </row>
    <row r="31" spans="1:2">
      <c r="A31" s="50" t="s">
        <v>438</v>
      </c>
      <c r="B31" s="71">
        <v>70193522583.020004</v>
      </c>
    </row>
    <row r="32" spans="1:2">
      <c r="A32" s="50" t="s">
        <v>439</v>
      </c>
      <c r="B32" s="71">
        <v>19267663799.939999</v>
      </c>
    </row>
    <row r="33" spans="1:2">
      <c r="A33" s="50" t="s">
        <v>440</v>
      </c>
      <c r="B33" s="71">
        <v>37820826433.650002</v>
      </c>
    </row>
    <row r="34" spans="1:2">
      <c r="A34" s="50" t="s">
        <v>441</v>
      </c>
      <c r="B34" s="71">
        <v>12912635048.75</v>
      </c>
    </row>
    <row r="35" spans="1:2">
      <c r="A35" s="50" t="s">
        <v>442</v>
      </c>
      <c r="B35" s="71">
        <v>78415069864.039993</v>
      </c>
    </row>
    <row r="36" spans="1:2">
      <c r="A36" s="50" t="s">
        <v>443</v>
      </c>
      <c r="B36" s="71">
        <v>91757565261.770004</v>
      </c>
    </row>
    <row r="37" spans="1:2">
      <c r="A37" s="50" t="s">
        <v>444</v>
      </c>
      <c r="B37" s="71">
        <v>7650119372.3599997</v>
      </c>
    </row>
    <row r="38" spans="1:2">
      <c r="A38" s="50" t="s">
        <v>445</v>
      </c>
      <c r="B38" s="71">
        <v>14395296518.42</v>
      </c>
    </row>
    <row r="39" spans="1:2">
      <c r="A39" s="50" t="s">
        <v>446</v>
      </c>
      <c r="B39" s="71">
        <v>1638440289.3599999</v>
      </c>
    </row>
    <row r="40" spans="1:2">
      <c r="A40" s="50" t="s">
        <v>447</v>
      </c>
      <c r="B40" s="71">
        <v>11072043395.459999</v>
      </c>
    </row>
    <row r="41" spans="1:2">
      <c r="A41" s="50" t="s">
        <v>448</v>
      </c>
      <c r="B41" s="71">
        <v>110139173152.78999</v>
      </c>
    </row>
    <row r="42" spans="1:2">
      <c r="A42" s="72" t="s">
        <v>449</v>
      </c>
      <c r="B42" s="73">
        <v>1655178705026.3701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42"/>
  <sheetViews>
    <sheetView workbookViewId="0">
      <selection activeCell="E10" sqref="E10"/>
    </sheetView>
  </sheetViews>
  <sheetFormatPr defaultRowHeight="12.75"/>
  <cols>
    <col min="2" max="2" width="23.5703125" customWidth="1"/>
    <col min="3" max="3" width="26.42578125" customWidth="1"/>
  </cols>
  <sheetData>
    <row r="1" spans="1:3" ht="14.25">
      <c r="A1" s="50" t="s">
        <v>407</v>
      </c>
      <c r="B1" s="50"/>
      <c r="C1" s="50"/>
    </row>
    <row r="2" spans="1:3" ht="14.25">
      <c r="A2" s="50"/>
      <c r="B2" s="50" t="s">
        <v>450</v>
      </c>
      <c r="C2" s="50"/>
    </row>
    <row r="3" spans="1:3">
      <c r="A3" s="50"/>
      <c r="B3" s="50" t="s">
        <v>409</v>
      </c>
      <c r="C3" s="50"/>
    </row>
    <row r="4" spans="1:3" ht="15">
      <c r="A4" s="51" t="s">
        <v>258</v>
      </c>
      <c r="B4" s="51" t="s">
        <v>410</v>
      </c>
      <c r="C4" s="50" t="s">
        <v>411</v>
      </c>
    </row>
    <row r="5" spans="1:3" ht="15">
      <c r="A5" s="74">
        <v>1</v>
      </c>
      <c r="B5" s="51" t="s">
        <v>451</v>
      </c>
      <c r="C5" s="75">
        <v>33530526404.799999</v>
      </c>
    </row>
    <row r="6" spans="1:3" ht="15">
      <c r="A6" s="74">
        <v>2</v>
      </c>
      <c r="B6" s="51" t="s">
        <v>452</v>
      </c>
      <c r="C6" s="75">
        <v>47201622579.959999</v>
      </c>
    </row>
    <row r="7" spans="1:3" ht="15">
      <c r="A7" s="74">
        <v>3</v>
      </c>
      <c r="B7" s="50" t="s">
        <v>453</v>
      </c>
      <c r="C7" s="75">
        <v>147575744158.56</v>
      </c>
    </row>
    <row r="8" spans="1:3" ht="15">
      <c r="A8" s="74">
        <v>4</v>
      </c>
      <c r="B8" s="51" t="s">
        <v>454</v>
      </c>
      <c r="C8" s="75">
        <v>3575774874.9400001</v>
      </c>
    </row>
    <row r="9" spans="1:3" ht="15">
      <c r="A9" s="74">
        <v>5</v>
      </c>
      <c r="B9" s="51" t="s">
        <v>455</v>
      </c>
      <c r="C9" s="75">
        <v>57652771752.739998</v>
      </c>
    </row>
    <row r="10" spans="1:3" ht="15">
      <c r="A10" s="74">
        <v>6</v>
      </c>
      <c r="B10" s="51" t="s">
        <v>456</v>
      </c>
      <c r="C10" s="75">
        <v>103374234640.82001</v>
      </c>
    </row>
    <row r="11" spans="1:3" ht="15">
      <c r="A11" s="74">
        <v>7</v>
      </c>
      <c r="B11" s="51" t="s">
        <v>457</v>
      </c>
      <c r="C11" s="75">
        <v>39944214752.449997</v>
      </c>
    </row>
    <row r="12" spans="1:3" ht="15">
      <c r="A12" s="74">
        <v>8</v>
      </c>
      <c r="B12" s="51" t="s">
        <v>458</v>
      </c>
      <c r="C12" s="75">
        <v>22338730000</v>
      </c>
    </row>
    <row r="13" spans="1:3" ht="15">
      <c r="A13" s="74">
        <v>9</v>
      </c>
      <c r="B13" s="51" t="s">
        <v>459</v>
      </c>
      <c r="C13" s="75">
        <v>115522252057.75999</v>
      </c>
    </row>
    <row r="14" spans="1:3" ht="15">
      <c r="A14" s="74">
        <v>10</v>
      </c>
      <c r="B14" s="51" t="s">
        <v>460</v>
      </c>
      <c r="C14" s="75">
        <v>320605705560.12</v>
      </c>
    </row>
    <row r="15" spans="1:3" ht="15">
      <c r="A15" s="74">
        <v>11</v>
      </c>
      <c r="B15" s="51" t="s">
        <v>461</v>
      </c>
      <c r="C15" s="75">
        <v>34168940626.650002</v>
      </c>
    </row>
    <row r="16" spans="1:3" ht="15">
      <c r="A16" s="74">
        <v>12</v>
      </c>
      <c r="B16" s="51" t="s">
        <v>462</v>
      </c>
      <c r="C16" s="75">
        <v>46289079475.93</v>
      </c>
    </row>
    <row r="17" spans="1:3" ht="15">
      <c r="A17" s="74">
        <v>13</v>
      </c>
      <c r="B17" s="51" t="s">
        <v>463</v>
      </c>
      <c r="C17" s="75">
        <v>52564975851.050003</v>
      </c>
    </row>
    <row r="18" spans="1:3" ht="15">
      <c r="A18" s="74">
        <v>14</v>
      </c>
      <c r="B18" s="51" t="s">
        <v>464</v>
      </c>
      <c r="C18" s="75">
        <v>37550234882.489998</v>
      </c>
    </row>
    <row r="19" spans="1:3" ht="15">
      <c r="A19" s="74">
        <v>15</v>
      </c>
      <c r="B19" s="51" t="s">
        <v>465</v>
      </c>
      <c r="C19" s="75">
        <v>53454395426.580002</v>
      </c>
    </row>
    <row r="20" spans="1:3" ht="15">
      <c r="A20" s="74">
        <v>16</v>
      </c>
      <c r="B20" s="51" t="s">
        <v>466</v>
      </c>
      <c r="C20" s="75">
        <v>71743513593.940002</v>
      </c>
    </row>
    <row r="21" spans="1:3" ht="15">
      <c r="A21" s="74">
        <v>17</v>
      </c>
      <c r="B21" s="51" t="s">
        <v>467</v>
      </c>
      <c r="C21" s="75">
        <v>22194825541.330002</v>
      </c>
    </row>
    <row r="22" spans="1:3" ht="15">
      <c r="A22" s="74">
        <v>18</v>
      </c>
      <c r="B22" s="51" t="s">
        <v>468</v>
      </c>
      <c r="C22" s="75">
        <v>49847912415.07</v>
      </c>
    </row>
    <row r="23" spans="1:3" ht="15">
      <c r="A23" s="74">
        <v>19</v>
      </c>
      <c r="B23" s="51" t="s">
        <v>469</v>
      </c>
      <c r="C23" s="75">
        <v>65007329454.769997</v>
      </c>
    </row>
    <row r="24" spans="1:3" ht="15">
      <c r="A24" s="74">
        <v>20</v>
      </c>
      <c r="B24" s="51" t="s">
        <v>470</v>
      </c>
      <c r="C24" s="75">
        <v>11495034109.559999</v>
      </c>
    </row>
    <row r="25" spans="1:3" ht="15">
      <c r="A25" s="74">
        <v>21</v>
      </c>
      <c r="B25" s="51" t="s">
        <v>471</v>
      </c>
      <c r="C25" s="75">
        <v>63793338564.489998</v>
      </c>
    </row>
    <row r="26" spans="1:3" ht="15">
      <c r="A26" s="74">
        <v>22</v>
      </c>
      <c r="B26" s="51" t="s">
        <v>472</v>
      </c>
      <c r="C26" s="75">
        <v>42034626226.839996</v>
      </c>
    </row>
    <row r="27" spans="1:3" ht="15">
      <c r="A27" s="74">
        <v>23</v>
      </c>
      <c r="B27" s="51" t="s">
        <v>473</v>
      </c>
      <c r="C27" s="75">
        <v>31966815195.18</v>
      </c>
    </row>
    <row r="28" spans="1:3" ht="15">
      <c r="A28" s="74">
        <v>24</v>
      </c>
      <c r="B28" s="51" t="s">
        <v>474</v>
      </c>
      <c r="C28" s="75">
        <v>218538866537.98999</v>
      </c>
    </row>
    <row r="29" spans="1:3" ht="15">
      <c r="A29" s="74">
        <v>25</v>
      </c>
      <c r="B29" s="51" t="s">
        <v>475</v>
      </c>
      <c r="C29" s="75">
        <v>40557054662.419998</v>
      </c>
    </row>
    <row r="30" spans="1:3" ht="15">
      <c r="A30" s="74">
        <v>26</v>
      </c>
      <c r="B30" s="51" t="s">
        <v>476</v>
      </c>
      <c r="C30" s="75">
        <v>21501786900.470001</v>
      </c>
    </row>
    <row r="31" spans="1:3" ht="15">
      <c r="A31" s="74">
        <v>27</v>
      </c>
      <c r="B31" s="51" t="s">
        <v>477</v>
      </c>
      <c r="C31" s="75">
        <v>75921433395.589996</v>
      </c>
    </row>
    <row r="32" spans="1:3" ht="15">
      <c r="A32" s="74">
        <v>28</v>
      </c>
      <c r="B32" s="51" t="s">
        <v>478</v>
      </c>
      <c r="C32" s="75">
        <v>26647789528.580002</v>
      </c>
    </row>
    <row r="33" spans="1:3" ht="15">
      <c r="A33" s="74">
        <v>29</v>
      </c>
      <c r="B33" s="51" t="s">
        <v>479</v>
      </c>
      <c r="C33" s="75">
        <v>144699560798.75</v>
      </c>
    </row>
    <row r="34" spans="1:3" ht="15">
      <c r="A34" s="74">
        <v>30</v>
      </c>
      <c r="B34" s="51" t="s">
        <v>480</v>
      </c>
      <c r="C34" s="75">
        <v>47437006181.970001</v>
      </c>
    </row>
    <row r="35" spans="1:3" ht="15">
      <c r="A35" s="74">
        <v>31</v>
      </c>
      <c r="B35" s="51" t="s">
        <v>481</v>
      </c>
      <c r="C35" s="75">
        <v>96204851687.470001</v>
      </c>
    </row>
    <row r="36" spans="1:3" ht="15">
      <c r="A36" s="74">
        <v>32</v>
      </c>
      <c r="B36" s="51" t="s">
        <v>482</v>
      </c>
      <c r="C36" s="75">
        <v>134966595276.75999</v>
      </c>
    </row>
    <row r="37" spans="1:3" ht="15">
      <c r="A37" s="74">
        <v>33</v>
      </c>
      <c r="B37" s="51" t="s">
        <v>483</v>
      </c>
      <c r="C37" s="75">
        <v>11658206030.82</v>
      </c>
    </row>
    <row r="38" spans="1:3" ht="15">
      <c r="A38" s="74">
        <v>34</v>
      </c>
      <c r="B38" s="51" t="s">
        <v>484</v>
      </c>
      <c r="C38" s="75">
        <v>27646234687.080002</v>
      </c>
    </row>
    <row r="39" spans="1:3" ht="15">
      <c r="A39" s="74">
        <v>35</v>
      </c>
      <c r="B39" s="51" t="s">
        <v>485</v>
      </c>
      <c r="C39" s="75">
        <v>3867455411.9000001</v>
      </c>
    </row>
    <row r="40" spans="1:3" ht="15">
      <c r="A40" s="74">
        <v>36</v>
      </c>
      <c r="B40" s="51" t="s">
        <v>486</v>
      </c>
      <c r="C40" s="75">
        <v>46280694674.279999</v>
      </c>
    </row>
    <row r="41" spans="1:3" ht="15">
      <c r="A41" s="74">
        <v>37</v>
      </c>
      <c r="B41" s="51" t="s">
        <v>487</v>
      </c>
      <c r="C41" s="75">
        <v>133900288428.2</v>
      </c>
    </row>
    <row r="42" spans="1:3" ht="15">
      <c r="A42" s="50"/>
      <c r="B42" s="51" t="s">
        <v>310</v>
      </c>
      <c r="C42" s="56">
        <v>2503260422348.3101</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47"/>
  <sheetViews>
    <sheetView topLeftCell="A30" zoomScale="120" zoomScaleNormal="120" workbookViewId="0">
      <selection activeCell="D11" sqref="D11"/>
    </sheetView>
  </sheetViews>
  <sheetFormatPr defaultRowHeight="15"/>
  <cols>
    <col min="1" max="1" width="9.140625" style="11"/>
    <col min="2" max="2" width="22.5703125" style="11" customWidth="1"/>
    <col min="3" max="3" width="32.7109375" style="11" customWidth="1"/>
    <col min="4" max="4" width="25.5703125" style="11" customWidth="1"/>
    <col min="5" max="5" width="29.140625" style="11" customWidth="1"/>
    <col min="6" max="6" width="9.140625" style="11"/>
    <col min="7" max="7" width="17.140625" style="11" customWidth="1"/>
    <col min="8" max="8" width="12.42578125" style="11" customWidth="1"/>
    <col min="9" max="9" width="0.140625" style="11" hidden="1" customWidth="1"/>
    <col min="10" max="10" width="14.85546875" style="11" customWidth="1"/>
    <col min="11" max="16384" width="9.140625" style="11"/>
  </cols>
  <sheetData>
    <row r="1" spans="1:8" ht="38.25" customHeight="1">
      <c r="A1" s="598" t="s">
        <v>134</v>
      </c>
      <c r="B1" s="598"/>
      <c r="C1" s="598"/>
    </row>
    <row r="2" spans="1:8">
      <c r="A2" s="599" t="s">
        <v>82</v>
      </c>
      <c r="B2" s="599"/>
      <c r="C2" s="599"/>
    </row>
    <row r="3" spans="1:8">
      <c r="A3" s="12" t="s">
        <v>83</v>
      </c>
      <c r="B3" s="12" t="s">
        <v>84</v>
      </c>
      <c r="C3" s="12" t="s">
        <v>85</v>
      </c>
      <c r="D3" s="12" t="s">
        <v>128</v>
      </c>
      <c r="E3" s="12" t="s">
        <v>129</v>
      </c>
      <c r="F3" s="13"/>
      <c r="G3" s="13"/>
      <c r="H3" s="13"/>
    </row>
    <row r="4" spans="1:8">
      <c r="A4" s="14">
        <v>1</v>
      </c>
      <c r="B4" s="14" t="s">
        <v>86</v>
      </c>
      <c r="C4" s="15">
        <v>53525312006.519997</v>
      </c>
      <c r="D4" s="18">
        <f>C4/C$41*100</f>
        <v>1.8091992402006454</v>
      </c>
      <c r="E4" s="18" t="e">
        <f>C4/C$43*100</f>
        <v>#REF!</v>
      </c>
    </row>
    <row r="5" spans="1:8">
      <c r="A5" s="14">
        <v>2</v>
      </c>
      <c r="B5" s="14" t="s">
        <v>87</v>
      </c>
      <c r="C5" s="15">
        <v>62157535395.459999</v>
      </c>
      <c r="D5" s="18">
        <f t="shared" ref="D5:D41" si="0">C5/C$41*100</f>
        <v>2.1009754374997871</v>
      </c>
      <c r="E5" s="18" t="e">
        <f t="shared" ref="E5:E43" si="1">C5/C$43*100</f>
        <v>#REF!</v>
      </c>
    </row>
    <row r="6" spans="1:8">
      <c r="A6" s="14">
        <v>3</v>
      </c>
      <c r="B6" s="14" t="s">
        <v>88</v>
      </c>
      <c r="C6" s="15">
        <v>155431513524.26999</v>
      </c>
      <c r="D6" s="18">
        <f t="shared" si="0"/>
        <v>5.253712040708729</v>
      </c>
      <c r="E6" s="18" t="e">
        <f t="shared" si="1"/>
        <v>#REF!</v>
      </c>
    </row>
    <row r="7" spans="1:8">
      <c r="A7" s="14">
        <v>4</v>
      </c>
      <c r="B7" s="14" t="s">
        <v>89</v>
      </c>
      <c r="C7" s="15">
        <v>3993892365.1300001</v>
      </c>
      <c r="D7" s="18">
        <f t="shared" si="0"/>
        <v>0.13499682228019849</v>
      </c>
      <c r="E7" s="18" t="e">
        <f t="shared" si="1"/>
        <v>#REF!</v>
      </c>
    </row>
    <row r="8" spans="1:8">
      <c r="A8" s="14">
        <v>5</v>
      </c>
      <c r="B8" s="14" t="s">
        <v>90</v>
      </c>
      <c r="C8" s="15">
        <v>69988356863.979996</v>
      </c>
      <c r="D8" s="18">
        <f t="shared" si="0"/>
        <v>2.3656635956793699</v>
      </c>
      <c r="E8" s="18" t="e">
        <f t="shared" si="1"/>
        <v>#REF!</v>
      </c>
    </row>
    <row r="9" spans="1:8">
      <c r="A9" s="14">
        <v>6</v>
      </c>
      <c r="B9" s="14" t="s">
        <v>91</v>
      </c>
      <c r="C9" s="15">
        <v>140177083911.42001</v>
      </c>
      <c r="D9" s="18">
        <f t="shared" si="0"/>
        <v>4.7380998671281134</v>
      </c>
      <c r="E9" s="18" t="e">
        <f t="shared" si="1"/>
        <v>#REF!</v>
      </c>
    </row>
    <row r="10" spans="1:8">
      <c r="A10" s="14">
        <v>7</v>
      </c>
      <c r="B10" s="14" t="s">
        <v>92</v>
      </c>
      <c r="C10" s="15">
        <v>63526706066.010002</v>
      </c>
      <c r="D10" s="18">
        <f t="shared" si="0"/>
        <v>2.147254523861065</v>
      </c>
      <c r="E10" s="18" t="e">
        <f t="shared" si="1"/>
        <v>#REF!</v>
      </c>
    </row>
    <row r="11" spans="1:8">
      <c r="A11" s="14">
        <v>8</v>
      </c>
      <c r="B11" s="14" t="s">
        <v>93</v>
      </c>
      <c r="C11" s="15">
        <v>30929430222.099998</v>
      </c>
      <c r="D11" s="18">
        <f t="shared" si="0"/>
        <v>1.0454399901647642</v>
      </c>
      <c r="E11" s="18" t="e">
        <f t="shared" si="1"/>
        <v>#REF!</v>
      </c>
    </row>
    <row r="12" spans="1:8">
      <c r="A12" s="14">
        <v>9</v>
      </c>
      <c r="B12" s="14" t="s">
        <v>94</v>
      </c>
      <c r="C12" s="15">
        <v>128142093128.98</v>
      </c>
      <c r="D12" s="18">
        <f t="shared" si="0"/>
        <v>4.3313073541436031</v>
      </c>
      <c r="E12" s="18" t="e">
        <f t="shared" si="1"/>
        <v>#REF!</v>
      </c>
    </row>
    <row r="13" spans="1:8">
      <c r="A13" s="14">
        <v>10</v>
      </c>
      <c r="B13" s="14" t="s">
        <v>95</v>
      </c>
      <c r="C13" s="15">
        <v>241231439060.79001</v>
      </c>
      <c r="D13" s="18">
        <f t="shared" si="0"/>
        <v>8.1538195649962155</v>
      </c>
      <c r="E13" s="18" t="e">
        <f t="shared" si="1"/>
        <v>#REF!</v>
      </c>
    </row>
    <row r="14" spans="1:8">
      <c r="A14" s="14">
        <v>11</v>
      </c>
      <c r="B14" s="14" t="s">
        <v>96</v>
      </c>
      <c r="C14" s="15">
        <v>28057144823.57</v>
      </c>
      <c r="D14" s="18">
        <f t="shared" si="0"/>
        <v>0.9483543989583666</v>
      </c>
      <c r="E14" s="18" t="e">
        <f t="shared" si="1"/>
        <v>#REF!</v>
      </c>
    </row>
    <row r="15" spans="1:8">
      <c r="A15" s="14">
        <v>12</v>
      </c>
      <c r="B15" s="14" t="s">
        <v>97</v>
      </c>
      <c r="C15" s="15">
        <v>45091949113.970001</v>
      </c>
      <c r="D15" s="18">
        <f t="shared" si="0"/>
        <v>1.5241446900155065</v>
      </c>
      <c r="E15" s="18" t="e">
        <f t="shared" si="1"/>
        <v>#REF!</v>
      </c>
    </row>
    <row r="16" spans="1:8">
      <c r="A16" s="14">
        <v>13</v>
      </c>
      <c r="B16" s="14" t="s">
        <v>98</v>
      </c>
      <c r="C16" s="15">
        <v>85049678107.889999</v>
      </c>
      <c r="D16" s="18">
        <f t="shared" si="0"/>
        <v>2.8747485487494346</v>
      </c>
      <c r="E16" s="18" t="e">
        <f t="shared" si="1"/>
        <v>#REF!</v>
      </c>
    </row>
    <row r="17" spans="1:5">
      <c r="A17" s="14">
        <v>14</v>
      </c>
      <c r="B17" s="14" t="s">
        <v>99</v>
      </c>
      <c r="C17" s="15">
        <v>48417542411.949997</v>
      </c>
      <c r="D17" s="18">
        <f t="shared" si="0"/>
        <v>1.6365524582726794</v>
      </c>
      <c r="E17" s="18" t="e">
        <f t="shared" si="1"/>
        <v>#REF!</v>
      </c>
    </row>
    <row r="18" spans="1:5">
      <c r="A18" s="14">
        <v>15</v>
      </c>
      <c r="B18" s="14" t="s">
        <v>100</v>
      </c>
      <c r="C18" s="15">
        <v>48312227448.910004</v>
      </c>
      <c r="D18" s="18">
        <f t="shared" si="0"/>
        <v>1.632992726550041</v>
      </c>
      <c r="E18" s="18" t="e">
        <f t="shared" si="1"/>
        <v>#REF!</v>
      </c>
    </row>
    <row r="19" spans="1:5">
      <c r="A19" s="14">
        <v>16</v>
      </c>
      <c r="B19" s="14" t="s">
        <v>101</v>
      </c>
      <c r="C19" s="15">
        <v>93267764679.139999</v>
      </c>
      <c r="D19" s="18">
        <f t="shared" si="0"/>
        <v>3.1525265835378637</v>
      </c>
      <c r="E19" s="18" t="e">
        <f t="shared" si="1"/>
        <v>#REF!</v>
      </c>
    </row>
    <row r="20" spans="1:5">
      <c r="A20" s="14">
        <v>17</v>
      </c>
      <c r="B20" s="14" t="s">
        <v>102</v>
      </c>
      <c r="C20" s="15">
        <v>19005549048.549999</v>
      </c>
      <c r="D20" s="18">
        <f t="shared" si="0"/>
        <v>0.64240307266297281</v>
      </c>
      <c r="E20" s="18" t="e">
        <f t="shared" si="1"/>
        <v>#REF!</v>
      </c>
    </row>
    <row r="21" spans="1:5">
      <c r="A21" s="14">
        <v>18</v>
      </c>
      <c r="B21" s="14" t="s">
        <v>103</v>
      </c>
      <c r="C21" s="15">
        <v>63267471968.43</v>
      </c>
      <c r="D21" s="18">
        <f t="shared" si="0"/>
        <v>2.1384921997419881</v>
      </c>
      <c r="E21" s="18" t="e">
        <f t="shared" si="1"/>
        <v>#REF!</v>
      </c>
    </row>
    <row r="22" spans="1:5">
      <c r="A22" s="14">
        <v>19</v>
      </c>
      <c r="B22" s="14" t="s">
        <v>104</v>
      </c>
      <c r="C22" s="15">
        <v>93715181155.050003</v>
      </c>
      <c r="D22" s="18">
        <f t="shared" si="0"/>
        <v>3.1676496256636342</v>
      </c>
      <c r="E22" s="18" t="e">
        <f t="shared" si="1"/>
        <v>#REF!</v>
      </c>
    </row>
    <row r="23" spans="1:5">
      <c r="A23" s="14">
        <v>20</v>
      </c>
      <c r="B23" s="14" t="s">
        <v>105</v>
      </c>
      <c r="C23" s="15">
        <v>21449608359</v>
      </c>
      <c r="D23" s="18">
        <f t="shared" si="0"/>
        <v>0.72501427251796535</v>
      </c>
      <c r="E23" s="18" t="e">
        <f t="shared" si="1"/>
        <v>#REF!</v>
      </c>
    </row>
    <row r="24" spans="1:5">
      <c r="A24" s="14">
        <v>21</v>
      </c>
      <c r="B24" s="14" t="s">
        <v>106</v>
      </c>
      <c r="C24" s="15">
        <v>20650989926.98</v>
      </c>
      <c r="D24" s="18">
        <f t="shared" si="0"/>
        <v>0.69802031757857486</v>
      </c>
      <c r="E24" s="18" t="e">
        <f t="shared" si="1"/>
        <v>#REF!</v>
      </c>
    </row>
    <row r="25" spans="1:5">
      <c r="A25" s="14">
        <v>22</v>
      </c>
      <c r="B25" s="14" t="s">
        <v>107</v>
      </c>
      <c r="C25" s="15">
        <v>71381258449.389999</v>
      </c>
      <c r="D25" s="18">
        <f t="shared" si="0"/>
        <v>2.4127448063352008</v>
      </c>
      <c r="E25" s="18" t="e">
        <f t="shared" si="1"/>
        <v>#REF!</v>
      </c>
    </row>
    <row r="26" spans="1:5">
      <c r="A26" s="14">
        <v>23</v>
      </c>
      <c r="B26" s="14" t="s">
        <v>108</v>
      </c>
      <c r="C26" s="15">
        <v>38136723517.239998</v>
      </c>
      <c r="D26" s="18">
        <f t="shared" si="0"/>
        <v>1.2890523870786232</v>
      </c>
      <c r="E26" s="18" t="e">
        <f t="shared" si="1"/>
        <v>#REF!</v>
      </c>
    </row>
    <row r="27" spans="1:5">
      <c r="A27" s="14">
        <v>24</v>
      </c>
      <c r="B27" s="14" t="s">
        <v>109</v>
      </c>
      <c r="C27" s="15">
        <v>311755801825.03998</v>
      </c>
      <c r="D27" s="18">
        <f t="shared" si="0"/>
        <v>10.537600597663031</v>
      </c>
      <c r="E27" s="18" t="e">
        <f t="shared" si="1"/>
        <v>#REF!</v>
      </c>
    </row>
    <row r="28" spans="1:5">
      <c r="A28" s="14">
        <v>25</v>
      </c>
      <c r="B28" s="14" t="s">
        <v>110</v>
      </c>
      <c r="C28" s="15">
        <v>59033751798.5</v>
      </c>
      <c r="D28" s="18">
        <f t="shared" si="0"/>
        <v>1.9953890018806382</v>
      </c>
      <c r="E28" s="18" t="e">
        <f t="shared" si="1"/>
        <v>#REF!</v>
      </c>
    </row>
    <row r="29" spans="1:5">
      <c r="A29" s="14">
        <v>26</v>
      </c>
      <c r="B29" s="14" t="s">
        <v>111</v>
      </c>
      <c r="C29" s="15">
        <v>31984093598.830002</v>
      </c>
      <c r="D29" s="18">
        <f t="shared" si="0"/>
        <v>1.0810884732528205</v>
      </c>
      <c r="E29" s="18" t="e">
        <f t="shared" si="1"/>
        <v>#REF!</v>
      </c>
    </row>
    <row r="30" spans="1:5">
      <c r="A30" s="14">
        <v>27</v>
      </c>
      <c r="B30" s="14" t="s">
        <v>112</v>
      </c>
      <c r="C30" s="15">
        <v>75921433395.589996</v>
      </c>
      <c r="D30" s="18">
        <f t="shared" si="0"/>
        <v>2.5662064258030606</v>
      </c>
      <c r="E30" s="18" t="e">
        <f t="shared" si="1"/>
        <v>#REF!</v>
      </c>
    </row>
    <row r="31" spans="1:5">
      <c r="A31" s="14">
        <v>28</v>
      </c>
      <c r="B31" s="14" t="s">
        <v>113</v>
      </c>
      <c r="C31" s="15">
        <v>53159719890.949997</v>
      </c>
      <c r="D31" s="18">
        <f t="shared" si="0"/>
        <v>1.796841928250142</v>
      </c>
      <c r="E31" s="18" t="e">
        <f t="shared" si="1"/>
        <v>#REF!</v>
      </c>
    </row>
    <row r="32" spans="1:5">
      <c r="A32" s="14">
        <v>29</v>
      </c>
      <c r="B32" s="14" t="s">
        <v>114</v>
      </c>
      <c r="C32" s="15">
        <v>147069973626.48999</v>
      </c>
      <c r="D32" s="18">
        <f t="shared" si="0"/>
        <v>4.971085166378165</v>
      </c>
      <c r="E32" s="18" t="e">
        <f t="shared" si="1"/>
        <v>#REF!</v>
      </c>
    </row>
    <row r="33" spans="1:5">
      <c r="A33" s="14">
        <v>30</v>
      </c>
      <c r="B33" s="14" t="s">
        <v>115</v>
      </c>
      <c r="C33" s="15">
        <v>115886553198.89</v>
      </c>
      <c r="D33" s="18">
        <f t="shared" si="0"/>
        <v>3.9170600999273808</v>
      </c>
      <c r="E33" s="18" t="e">
        <f t="shared" si="1"/>
        <v>#REF!</v>
      </c>
    </row>
    <row r="34" spans="1:5">
      <c r="A34" s="14">
        <v>31</v>
      </c>
      <c r="B34" s="14" t="s">
        <v>116</v>
      </c>
      <c r="C34" s="15">
        <v>110340669344.38</v>
      </c>
      <c r="D34" s="18">
        <f t="shared" si="0"/>
        <v>3.7296046983671194</v>
      </c>
      <c r="E34" s="18" t="e">
        <f t="shared" si="1"/>
        <v>#REF!</v>
      </c>
    </row>
    <row r="35" spans="1:5">
      <c r="A35" s="14">
        <v>32</v>
      </c>
      <c r="B35" s="14" t="s">
        <v>117</v>
      </c>
      <c r="C35" s="15">
        <v>142424091344</v>
      </c>
      <c r="D35" s="18">
        <f t="shared" si="0"/>
        <v>4.8140505526515103</v>
      </c>
      <c r="E35" s="18" t="e">
        <f t="shared" si="1"/>
        <v>#REF!</v>
      </c>
    </row>
    <row r="36" spans="1:5">
      <c r="A36" s="14">
        <v>33</v>
      </c>
      <c r="B36" s="14" t="s">
        <v>118</v>
      </c>
      <c r="C36" s="15">
        <v>22450254651.139999</v>
      </c>
      <c r="D36" s="18">
        <f t="shared" si="0"/>
        <v>0.75883693405105002</v>
      </c>
      <c r="E36" s="18" t="e">
        <f t="shared" si="1"/>
        <v>#REF!</v>
      </c>
    </row>
    <row r="37" spans="1:5">
      <c r="A37" s="14">
        <v>34</v>
      </c>
      <c r="B37" s="14" t="s">
        <v>119</v>
      </c>
      <c r="C37" s="15">
        <v>38868702728.139999</v>
      </c>
      <c r="D37" s="18">
        <f t="shared" si="0"/>
        <v>1.3137938819444848</v>
      </c>
      <c r="E37" s="18" t="e">
        <f t="shared" si="1"/>
        <v>#REF!</v>
      </c>
    </row>
    <row r="38" spans="1:5">
      <c r="A38" s="14">
        <v>35</v>
      </c>
      <c r="B38" s="14" t="s">
        <v>120</v>
      </c>
      <c r="C38" s="15">
        <v>13581297872.190001</v>
      </c>
      <c r="D38" s="18">
        <f t="shared" si="0"/>
        <v>0.45905895491672666</v>
      </c>
      <c r="E38" s="18" t="e">
        <f t="shared" si="1"/>
        <v>#REF!</v>
      </c>
    </row>
    <row r="39" spans="1:5">
      <c r="A39" s="14">
        <v>36</v>
      </c>
      <c r="B39" s="14" t="s">
        <v>121</v>
      </c>
      <c r="C39" s="15">
        <v>58321024470.389999</v>
      </c>
      <c r="D39" s="18">
        <f t="shared" si="0"/>
        <v>1.9712982363689908</v>
      </c>
      <c r="E39" s="18" t="e">
        <f t="shared" si="1"/>
        <v>#REF!</v>
      </c>
    </row>
    <row r="40" spans="1:5">
      <c r="A40" s="14">
        <v>37</v>
      </c>
      <c r="B40" s="14" t="s">
        <v>80</v>
      </c>
      <c r="C40" s="15">
        <v>152804609025.29999</v>
      </c>
      <c r="D40" s="18">
        <f t="shared" si="0"/>
        <v>5.1649205242195348</v>
      </c>
      <c r="E40" s="18" t="e">
        <f t="shared" si="1"/>
        <v>#REF!</v>
      </c>
    </row>
    <row r="41" spans="1:5">
      <c r="A41" s="14">
        <v>38</v>
      </c>
      <c r="B41" s="16" t="s">
        <v>130</v>
      </c>
      <c r="C41" s="17">
        <f>SUM(C4:C40)</f>
        <v>2958508428324.5601</v>
      </c>
      <c r="D41" s="18">
        <f t="shared" si="0"/>
        <v>100</v>
      </c>
      <c r="E41" s="20" t="e">
        <f t="shared" si="1"/>
        <v>#REF!</v>
      </c>
    </row>
    <row r="42" spans="1:5">
      <c r="B42" s="16" t="s">
        <v>126</v>
      </c>
      <c r="C42" s="17" t="e">
        <f>#REF!</f>
        <v>#REF!</v>
      </c>
      <c r="D42" s="19" t="s">
        <v>8</v>
      </c>
      <c r="E42" s="20" t="e">
        <f t="shared" si="1"/>
        <v>#REF!</v>
      </c>
    </row>
    <row r="43" spans="1:5">
      <c r="B43" s="16" t="s">
        <v>127</v>
      </c>
      <c r="C43" s="17" t="e">
        <f>SUM(C41:C42)</f>
        <v>#REF!</v>
      </c>
      <c r="D43" s="19" t="s">
        <v>8</v>
      </c>
      <c r="E43" s="20" t="e">
        <f t="shared" si="1"/>
        <v>#REF!</v>
      </c>
    </row>
    <row r="44" spans="1:5">
      <c r="A44" s="11" t="s">
        <v>122</v>
      </c>
    </row>
    <row r="45" spans="1:5">
      <c r="A45" s="597" t="s">
        <v>123</v>
      </c>
      <c r="B45" s="597"/>
      <c r="C45" s="597"/>
    </row>
    <row r="46" spans="1:5">
      <c r="A46" s="597" t="s">
        <v>124</v>
      </c>
      <c r="B46" s="597"/>
      <c r="C46" s="597"/>
    </row>
    <row r="47" spans="1:5">
      <c r="A47" s="597" t="s">
        <v>125</v>
      </c>
      <c r="B47" s="597"/>
      <c r="C47" s="597"/>
    </row>
  </sheetData>
  <mergeCells count="5">
    <mergeCell ref="A47:C47"/>
    <mergeCell ref="A1:C1"/>
    <mergeCell ref="A2:C2"/>
    <mergeCell ref="A45:C45"/>
    <mergeCell ref="A46:C46"/>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47"/>
  <sheetViews>
    <sheetView topLeftCell="A33" workbookViewId="0">
      <selection activeCell="B2" sqref="B2:D2"/>
    </sheetView>
  </sheetViews>
  <sheetFormatPr defaultRowHeight="12.75"/>
  <cols>
    <col min="3" max="3" width="30.5703125" customWidth="1"/>
    <col min="4" max="4" width="99.5703125" customWidth="1"/>
  </cols>
  <sheetData>
    <row r="2" spans="2:4" ht="20.25">
      <c r="B2" s="602" t="s">
        <v>500</v>
      </c>
      <c r="C2" s="602"/>
      <c r="D2" s="602"/>
    </row>
    <row r="3" spans="2:4" ht="19.5" thickBot="1">
      <c r="B3" s="603" t="s">
        <v>82</v>
      </c>
      <c r="C3" s="603"/>
      <c r="D3" s="603"/>
    </row>
    <row r="4" spans="2:4" ht="21.75" thickBot="1">
      <c r="B4" s="129" t="s">
        <v>501</v>
      </c>
      <c r="C4" s="130" t="s">
        <v>84</v>
      </c>
      <c r="D4" s="131" t="s">
        <v>85</v>
      </c>
    </row>
    <row r="5" spans="2:4" ht="21">
      <c r="B5" s="132">
        <v>1</v>
      </c>
      <c r="C5" s="133" t="s">
        <v>86</v>
      </c>
      <c r="D5" s="134">
        <v>53525312006.519997</v>
      </c>
    </row>
    <row r="6" spans="2:4" ht="21">
      <c r="B6" s="135">
        <v>2</v>
      </c>
      <c r="C6" s="136" t="s">
        <v>87</v>
      </c>
      <c r="D6" s="137">
        <v>62157535395.460007</v>
      </c>
    </row>
    <row r="7" spans="2:4" ht="21">
      <c r="B7" s="135">
        <v>3</v>
      </c>
      <c r="C7" s="136" t="s">
        <v>502</v>
      </c>
      <c r="D7" s="137">
        <v>155431513524.26999</v>
      </c>
    </row>
    <row r="8" spans="2:4" ht="21">
      <c r="B8" s="135">
        <v>4</v>
      </c>
      <c r="C8" s="136" t="s">
        <v>89</v>
      </c>
      <c r="D8" s="137">
        <v>3993892365.1300011</v>
      </c>
    </row>
    <row r="9" spans="2:4" ht="21">
      <c r="B9" s="135">
        <v>5</v>
      </c>
      <c r="C9" s="136" t="s">
        <v>503</v>
      </c>
      <c r="D9" s="137">
        <v>69988356863.980011</v>
      </c>
    </row>
    <row r="10" spans="2:4" ht="21">
      <c r="B10" s="135">
        <v>6</v>
      </c>
      <c r="C10" s="136" t="s">
        <v>91</v>
      </c>
      <c r="D10" s="138">
        <v>140177083911.42001</v>
      </c>
    </row>
    <row r="11" spans="2:4" ht="21">
      <c r="B11" s="135">
        <v>7</v>
      </c>
      <c r="C11" s="136" t="s">
        <v>92</v>
      </c>
      <c r="D11" s="137">
        <v>63526706066.010002</v>
      </c>
    </row>
    <row r="12" spans="2:4" ht="21">
      <c r="B12" s="135">
        <v>8</v>
      </c>
      <c r="C12" s="136" t="s">
        <v>93</v>
      </c>
      <c r="D12" s="138">
        <v>30929430222.099995</v>
      </c>
    </row>
    <row r="13" spans="2:4" ht="21">
      <c r="B13" s="135">
        <v>9</v>
      </c>
      <c r="C13" s="136" t="s">
        <v>504</v>
      </c>
      <c r="D13" s="137">
        <v>128142093128.98</v>
      </c>
    </row>
    <row r="14" spans="2:4" ht="21">
      <c r="B14" s="135">
        <v>10</v>
      </c>
      <c r="C14" s="136" t="s">
        <v>95</v>
      </c>
      <c r="D14" s="137">
        <v>241231439060.78995</v>
      </c>
    </row>
    <row r="15" spans="2:4" ht="21">
      <c r="B15" s="135">
        <v>11</v>
      </c>
      <c r="C15" s="136" t="s">
        <v>96</v>
      </c>
      <c r="D15" s="139">
        <v>28057144823.569996</v>
      </c>
    </row>
    <row r="16" spans="2:4" ht="21">
      <c r="B16" s="135">
        <v>12</v>
      </c>
      <c r="C16" s="136" t="s">
        <v>97</v>
      </c>
      <c r="D16" s="137">
        <v>45091949113.970001</v>
      </c>
    </row>
    <row r="17" spans="2:4" ht="21">
      <c r="B17" s="135">
        <v>13</v>
      </c>
      <c r="C17" s="136" t="s">
        <v>98</v>
      </c>
      <c r="D17" s="137">
        <v>85049678107.889984</v>
      </c>
    </row>
    <row r="18" spans="2:4" ht="21">
      <c r="B18" s="135">
        <v>14</v>
      </c>
      <c r="C18" s="136" t="s">
        <v>99</v>
      </c>
      <c r="D18" s="137">
        <v>48417542411.949989</v>
      </c>
    </row>
    <row r="19" spans="2:4" ht="21">
      <c r="B19" s="135">
        <v>15</v>
      </c>
      <c r="C19" s="136" t="s">
        <v>100</v>
      </c>
      <c r="D19" s="137">
        <v>48312227448.910004</v>
      </c>
    </row>
    <row r="20" spans="2:4" ht="21">
      <c r="B20" s="135">
        <v>16</v>
      </c>
      <c r="C20" s="136" t="s">
        <v>101</v>
      </c>
      <c r="D20" s="137">
        <v>93267764679.139999</v>
      </c>
    </row>
    <row r="21" spans="2:4" ht="21">
      <c r="B21" s="135">
        <v>17</v>
      </c>
      <c r="C21" s="136" t="s">
        <v>505</v>
      </c>
      <c r="D21" s="137">
        <v>23089259246.840004</v>
      </c>
    </row>
    <row r="22" spans="2:4" ht="21">
      <c r="B22" s="135">
        <v>18</v>
      </c>
      <c r="C22" s="136" t="s">
        <v>103</v>
      </c>
      <c r="D22" s="137">
        <v>63276471968.43</v>
      </c>
    </row>
    <row r="23" spans="2:4" ht="21">
      <c r="B23" s="135">
        <v>19</v>
      </c>
      <c r="C23" s="136" t="s">
        <v>104</v>
      </c>
      <c r="D23" s="137">
        <v>93715181155.050003</v>
      </c>
    </row>
    <row r="24" spans="2:4" ht="21">
      <c r="B24" s="135">
        <v>20</v>
      </c>
      <c r="C24" s="136" t="s">
        <v>506</v>
      </c>
      <c r="D24" s="137">
        <v>22251914749.629997</v>
      </c>
    </row>
    <row r="25" spans="2:4" ht="21">
      <c r="B25" s="135">
        <v>21</v>
      </c>
      <c r="C25" s="136" t="s">
        <v>106</v>
      </c>
      <c r="D25" s="137">
        <v>57902880330.070007</v>
      </c>
    </row>
    <row r="26" spans="2:4" ht="21">
      <c r="B26" s="135">
        <v>22</v>
      </c>
      <c r="C26" s="136" t="s">
        <v>107</v>
      </c>
      <c r="D26" s="137">
        <v>71381258449.389999</v>
      </c>
    </row>
    <row r="27" spans="2:4" ht="21">
      <c r="B27" s="135">
        <v>23</v>
      </c>
      <c r="C27" s="136" t="s">
        <v>108</v>
      </c>
      <c r="D27" s="137">
        <v>38136723517.239998</v>
      </c>
    </row>
    <row r="28" spans="2:4" ht="21">
      <c r="B28" s="135">
        <v>24</v>
      </c>
      <c r="C28" s="136" t="s">
        <v>109</v>
      </c>
      <c r="D28" s="137">
        <v>311755801825.03998</v>
      </c>
    </row>
    <row r="29" spans="2:4" ht="21">
      <c r="B29" s="135">
        <v>25</v>
      </c>
      <c r="C29" s="136" t="s">
        <v>110</v>
      </c>
      <c r="D29" s="137">
        <v>59033751798.500008</v>
      </c>
    </row>
    <row r="30" spans="2:4" ht="21">
      <c r="B30" s="135">
        <v>26</v>
      </c>
      <c r="C30" s="136" t="s">
        <v>111</v>
      </c>
      <c r="D30" s="137">
        <v>31984093598.830002</v>
      </c>
    </row>
    <row r="31" spans="2:4" ht="21">
      <c r="B31" s="135">
        <v>27</v>
      </c>
      <c r="C31" s="136" t="s">
        <v>507</v>
      </c>
      <c r="D31" s="137">
        <v>75921433395.589996</v>
      </c>
    </row>
    <row r="32" spans="2:4" ht="21">
      <c r="B32" s="135">
        <v>28</v>
      </c>
      <c r="C32" s="136" t="s">
        <v>113</v>
      </c>
      <c r="D32" s="137">
        <v>53159719890.950005</v>
      </c>
    </row>
    <row r="33" spans="2:4" ht="21">
      <c r="B33" s="135">
        <v>29</v>
      </c>
      <c r="C33" s="136" t="s">
        <v>114</v>
      </c>
      <c r="D33" s="137">
        <v>147069973626.49005</v>
      </c>
    </row>
    <row r="34" spans="2:4" ht="21">
      <c r="B34" s="135">
        <v>30</v>
      </c>
      <c r="C34" s="136" t="s">
        <v>115</v>
      </c>
      <c r="D34" s="137">
        <v>115886553198.89</v>
      </c>
    </row>
    <row r="35" spans="2:4" ht="21">
      <c r="B35" s="135">
        <v>31</v>
      </c>
      <c r="C35" s="136" t="s">
        <v>116</v>
      </c>
      <c r="D35" s="137">
        <v>110340669344.38</v>
      </c>
    </row>
    <row r="36" spans="2:4" ht="21">
      <c r="B36" s="135">
        <v>32</v>
      </c>
      <c r="C36" s="140" t="s">
        <v>508</v>
      </c>
      <c r="D36" s="141">
        <v>142424091344</v>
      </c>
    </row>
    <row r="37" spans="2:4" ht="21">
      <c r="B37" s="135">
        <v>33</v>
      </c>
      <c r="C37" s="136" t="s">
        <v>118</v>
      </c>
      <c r="D37" s="137">
        <v>22450254651.139999</v>
      </c>
    </row>
    <row r="38" spans="2:4" ht="21">
      <c r="B38" s="135">
        <v>34</v>
      </c>
      <c r="C38" s="136" t="s">
        <v>119</v>
      </c>
      <c r="D38" s="137">
        <v>38868702728.139999</v>
      </c>
    </row>
    <row r="39" spans="2:4" ht="21">
      <c r="B39" s="135">
        <v>35</v>
      </c>
      <c r="C39" s="136" t="s">
        <v>120</v>
      </c>
      <c r="D39" s="137">
        <v>13581297872.189999</v>
      </c>
    </row>
    <row r="40" spans="2:4" ht="21">
      <c r="B40" s="135">
        <v>36</v>
      </c>
      <c r="C40" s="136" t="s">
        <v>121</v>
      </c>
      <c r="D40" s="137">
        <v>58321024470.389999</v>
      </c>
    </row>
    <row r="41" spans="2:4" ht="21.75" thickBot="1">
      <c r="B41" s="142">
        <v>37</v>
      </c>
      <c r="C41" s="143" t="s">
        <v>80</v>
      </c>
      <c r="D41" s="144">
        <v>152804609025.29999</v>
      </c>
    </row>
    <row r="42" spans="2:4" ht="21.75" thickBot="1">
      <c r="B42" s="604" t="s">
        <v>509</v>
      </c>
      <c r="C42" s="605"/>
      <c r="D42" s="145">
        <f>SUM(D5:D41)</f>
        <v>3000655335316.5698</v>
      </c>
    </row>
    <row r="43" spans="2:4" ht="18.75">
      <c r="B43" s="146" t="s">
        <v>510</v>
      </c>
      <c r="C43" s="147"/>
      <c r="D43" s="148"/>
    </row>
    <row r="44" spans="2:4" ht="18.75">
      <c r="B44" s="149">
        <v>1</v>
      </c>
      <c r="C44" s="606" t="s">
        <v>511</v>
      </c>
      <c r="D44" s="606"/>
    </row>
    <row r="45" spans="2:4" ht="18.75">
      <c r="B45" s="149">
        <v>2</v>
      </c>
      <c r="C45" s="606" t="s">
        <v>512</v>
      </c>
      <c r="D45" s="606"/>
    </row>
    <row r="46" spans="2:4" ht="18.75">
      <c r="B46" s="149">
        <v>3</v>
      </c>
      <c r="C46" s="606" t="s">
        <v>513</v>
      </c>
      <c r="D46" s="606"/>
    </row>
    <row r="47" spans="2:4" ht="18.75">
      <c r="B47" s="150">
        <v>4</v>
      </c>
      <c r="C47" s="600" t="s">
        <v>514</v>
      </c>
      <c r="D47" s="601"/>
    </row>
  </sheetData>
  <mergeCells count="7">
    <mergeCell ref="C47:D47"/>
    <mergeCell ref="B2:D2"/>
    <mergeCell ref="B3:D3"/>
    <mergeCell ref="B42:C42"/>
    <mergeCell ref="C44:D44"/>
    <mergeCell ref="C45:D45"/>
    <mergeCell ref="C46:D4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F15CD-6656-4CDB-A0D8-222084F5E00B}">
  <dimension ref="A3:FU66"/>
  <sheetViews>
    <sheetView topLeftCell="A8" zoomScale="60" zoomScaleNormal="60" workbookViewId="0">
      <selection activeCell="G42" sqref="G42"/>
    </sheetView>
  </sheetViews>
  <sheetFormatPr defaultRowHeight="12.75"/>
  <cols>
    <col min="1" max="1" width="9.140625" style="371"/>
    <col min="2" max="2" width="9" style="371" bestFit="1" customWidth="1"/>
    <col min="3" max="3" width="35.5703125" style="371" bestFit="1" customWidth="1"/>
    <col min="4" max="4" width="29.5703125" style="371" bestFit="1" customWidth="1"/>
    <col min="5" max="5" width="25.140625" style="371" customWidth="1"/>
    <col min="6" max="6" width="36" style="371" customWidth="1"/>
    <col min="7" max="7" width="32.28515625" style="371" customWidth="1"/>
    <col min="8" max="8" width="29.5703125" style="371" bestFit="1" customWidth="1"/>
    <col min="9" max="9" width="37" style="371" customWidth="1"/>
    <col min="10" max="10" width="35.5703125" style="371" customWidth="1"/>
    <col min="11" max="11" width="26.5703125" style="371" bestFit="1" customWidth="1"/>
    <col min="12" max="16384" width="9.140625" style="371"/>
  </cols>
  <sheetData>
    <row r="3" spans="1:177" ht="18" customHeight="1"/>
    <row r="4" spans="1:177" ht="63.75" customHeight="1">
      <c r="B4" s="559" t="s">
        <v>649</v>
      </c>
      <c r="C4" s="560"/>
      <c r="D4" s="560"/>
      <c r="E4" s="560"/>
      <c r="F4" s="560"/>
      <c r="G4" s="560"/>
      <c r="H4" s="560"/>
    </row>
    <row r="5" spans="1:177" ht="57" customHeight="1">
      <c r="B5" s="372"/>
      <c r="C5" s="373"/>
      <c r="D5" s="373"/>
      <c r="E5" s="373"/>
      <c r="F5" s="373"/>
      <c r="G5" s="373"/>
      <c r="H5" s="373"/>
    </row>
    <row r="6" spans="1:177" ht="34.5" customHeight="1">
      <c r="B6" s="561"/>
      <c r="C6" s="561"/>
      <c r="D6" s="561"/>
      <c r="E6" s="561"/>
      <c r="F6" s="561"/>
      <c r="G6" s="561"/>
      <c r="H6" s="561"/>
    </row>
    <row r="7" spans="1:177" s="374" customFormat="1" ht="33" customHeight="1">
      <c r="B7" s="562"/>
      <c r="C7" s="562"/>
      <c r="D7" s="562"/>
      <c r="E7" s="562"/>
      <c r="F7" s="562"/>
      <c r="G7" s="562"/>
      <c r="H7" s="562"/>
    </row>
    <row r="8" spans="1:177" s="375" customFormat="1" ht="29.25" customHeight="1" thickBot="1">
      <c r="B8" s="561" t="s">
        <v>650</v>
      </c>
      <c r="C8" s="561"/>
      <c r="D8" s="561"/>
      <c r="E8" s="561"/>
      <c r="F8" s="561"/>
      <c r="G8" s="561"/>
      <c r="H8" s="561"/>
    </row>
    <row r="9" spans="1:177" s="377" customFormat="1" ht="40.5">
      <c r="A9" s="375"/>
      <c r="B9" s="563" t="s">
        <v>0</v>
      </c>
      <c r="C9" s="565" t="s">
        <v>1</v>
      </c>
      <c r="D9" s="565" t="s">
        <v>545</v>
      </c>
      <c r="E9" s="565" t="s">
        <v>546</v>
      </c>
      <c r="F9" s="376" t="s">
        <v>651</v>
      </c>
      <c r="G9" s="567" t="s">
        <v>652</v>
      </c>
      <c r="H9" s="569" t="s">
        <v>142</v>
      </c>
      <c r="I9" s="534"/>
      <c r="J9" s="534"/>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5"/>
      <c r="CJ9" s="375"/>
      <c r="CK9" s="375"/>
      <c r="CL9" s="375"/>
      <c r="CM9" s="375"/>
      <c r="CN9" s="375"/>
      <c r="CO9" s="375"/>
      <c r="CP9" s="375"/>
      <c r="CQ9" s="375"/>
      <c r="CR9" s="375"/>
      <c r="CS9" s="375"/>
      <c r="CT9" s="375"/>
      <c r="CU9" s="375"/>
      <c r="CV9" s="375"/>
      <c r="CW9" s="375"/>
      <c r="CX9" s="375"/>
      <c r="CY9" s="375"/>
      <c r="CZ9" s="375"/>
      <c r="DA9" s="375"/>
      <c r="DB9" s="375"/>
      <c r="DC9" s="375"/>
      <c r="DD9" s="375"/>
      <c r="DE9" s="375"/>
      <c r="DF9" s="375"/>
      <c r="DG9" s="375"/>
      <c r="DH9" s="375"/>
      <c r="DI9" s="375"/>
      <c r="DJ9" s="375"/>
      <c r="DK9" s="375"/>
      <c r="DL9" s="375"/>
      <c r="DM9" s="375"/>
      <c r="DN9" s="375"/>
      <c r="DO9" s="375"/>
      <c r="DP9" s="375"/>
      <c r="DQ9" s="375"/>
      <c r="DR9" s="375"/>
      <c r="DS9" s="375"/>
      <c r="DT9" s="375"/>
      <c r="DU9" s="375"/>
      <c r="DV9" s="375"/>
      <c r="DW9" s="375"/>
      <c r="DX9" s="375"/>
      <c r="DY9" s="375"/>
      <c r="DZ9" s="375"/>
      <c r="EA9" s="375"/>
      <c r="EB9" s="375"/>
      <c r="EC9" s="375"/>
      <c r="ED9" s="375"/>
      <c r="EE9" s="375"/>
      <c r="EF9" s="375"/>
      <c r="EG9" s="375"/>
      <c r="EH9" s="375"/>
      <c r="EI9" s="375"/>
      <c r="EJ9" s="375"/>
      <c r="EK9" s="375"/>
      <c r="EL9" s="375"/>
      <c r="EM9" s="375"/>
      <c r="EN9" s="375"/>
      <c r="EO9" s="375"/>
      <c r="EP9" s="375"/>
      <c r="EQ9" s="375"/>
      <c r="ER9" s="375"/>
      <c r="ES9" s="375"/>
      <c r="ET9" s="375"/>
      <c r="EU9" s="375"/>
      <c r="EV9" s="375"/>
      <c r="EW9" s="375"/>
      <c r="EX9" s="375"/>
      <c r="EY9" s="375"/>
      <c r="EZ9" s="375"/>
      <c r="FA9" s="375"/>
      <c r="FB9" s="375"/>
      <c r="FC9" s="375"/>
      <c r="FD9" s="375"/>
      <c r="FE9" s="375"/>
      <c r="FF9" s="375"/>
      <c r="FG9" s="375"/>
      <c r="FH9" s="375"/>
      <c r="FI9" s="375"/>
      <c r="FJ9" s="375"/>
      <c r="FK9" s="375"/>
      <c r="FL9" s="375"/>
      <c r="FM9" s="375"/>
      <c r="FN9" s="375"/>
      <c r="FO9" s="375"/>
      <c r="FP9" s="375"/>
      <c r="FQ9" s="375"/>
      <c r="FR9" s="375"/>
      <c r="FS9" s="375"/>
      <c r="FT9" s="375"/>
      <c r="FU9" s="375"/>
    </row>
    <row r="10" spans="1:177" s="375" customFormat="1" ht="21" customHeight="1">
      <c r="B10" s="564"/>
      <c r="C10" s="566"/>
      <c r="D10" s="566"/>
      <c r="E10" s="566"/>
      <c r="F10" s="379" t="s">
        <v>549</v>
      </c>
      <c r="G10" s="568"/>
      <c r="H10" s="570"/>
      <c r="I10" s="534"/>
      <c r="J10" s="533" t="s">
        <v>701</v>
      </c>
    </row>
    <row r="11" spans="1:177" s="382" customFormat="1" ht="36" customHeight="1">
      <c r="A11" s="381"/>
      <c r="B11" s="564"/>
      <c r="C11" s="566"/>
      <c r="D11" s="378" t="s">
        <v>496</v>
      </c>
      <c r="E11" s="378" t="s">
        <v>496</v>
      </c>
      <c r="F11" s="378" t="s">
        <v>496</v>
      </c>
      <c r="G11" s="568"/>
      <c r="H11" s="380" t="s">
        <v>496</v>
      </c>
      <c r="I11" s="534">
        <v>43281</v>
      </c>
      <c r="J11" s="533" t="s">
        <v>703</v>
      </c>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81"/>
      <c r="AX11" s="381"/>
      <c r="AY11" s="38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1"/>
      <c r="BZ11" s="381"/>
      <c r="CA11" s="381"/>
      <c r="CB11" s="381"/>
      <c r="CC11" s="381"/>
      <c r="CD11" s="381"/>
      <c r="CE11" s="381"/>
      <c r="CF11" s="381"/>
      <c r="CG11" s="381"/>
      <c r="CH11" s="381"/>
      <c r="CI11" s="381"/>
      <c r="CJ11" s="381"/>
      <c r="CK11" s="381"/>
      <c r="CL11" s="381"/>
      <c r="CM11" s="381"/>
      <c r="CN11" s="381"/>
      <c r="CO11" s="381"/>
      <c r="CP11" s="381"/>
      <c r="CQ11" s="381"/>
      <c r="CR11" s="381"/>
      <c r="CS11" s="381"/>
      <c r="CT11" s="381"/>
      <c r="CU11" s="381"/>
      <c r="CV11" s="381"/>
      <c r="CW11" s="381"/>
      <c r="CX11" s="381"/>
      <c r="CY11" s="381"/>
      <c r="CZ11" s="381"/>
      <c r="DA11" s="381"/>
      <c r="DB11" s="381"/>
      <c r="DC11" s="381"/>
      <c r="DD11" s="381"/>
      <c r="DE11" s="381"/>
      <c r="DF11" s="381"/>
      <c r="DG11" s="381"/>
      <c r="DH11" s="381"/>
      <c r="DI11" s="381"/>
      <c r="DJ11" s="381"/>
      <c r="DK11" s="381"/>
      <c r="DL11" s="381"/>
      <c r="DM11" s="381"/>
      <c r="DN11" s="381"/>
      <c r="DO11" s="381"/>
      <c r="DP11" s="381"/>
      <c r="DQ11" s="381"/>
      <c r="DR11" s="381"/>
      <c r="DS11" s="381"/>
      <c r="DT11" s="381"/>
      <c r="DU11" s="381"/>
      <c r="DV11" s="381"/>
      <c r="DW11" s="381"/>
      <c r="DX11" s="381"/>
      <c r="DY11" s="381"/>
      <c r="DZ11" s="381"/>
      <c r="EA11" s="381"/>
      <c r="EB11" s="381"/>
      <c r="EC11" s="381"/>
      <c r="ED11" s="381"/>
      <c r="EE11" s="381"/>
      <c r="EF11" s="381"/>
      <c r="EG11" s="381"/>
      <c r="EH11" s="381"/>
      <c r="EI11" s="381"/>
      <c r="EJ11" s="381"/>
      <c r="EK11" s="381"/>
      <c r="EL11" s="381"/>
      <c r="EM11" s="381"/>
      <c r="EN11" s="381"/>
      <c r="EO11" s="381"/>
      <c r="EP11" s="381"/>
      <c r="EQ11" s="381"/>
      <c r="ER11" s="381"/>
      <c r="ES11" s="381"/>
      <c r="ET11" s="381"/>
      <c r="EU11" s="381"/>
      <c r="EV11" s="381"/>
      <c r="EW11" s="381"/>
      <c r="EX11" s="381"/>
      <c r="EY11" s="381"/>
      <c r="EZ11" s="381"/>
      <c r="FA11" s="381"/>
      <c r="FB11" s="381"/>
      <c r="FC11" s="381"/>
      <c r="FD11" s="381"/>
      <c r="FE11" s="381"/>
      <c r="FF11" s="381"/>
      <c r="FG11" s="381"/>
      <c r="FH11" s="381"/>
      <c r="FI11" s="381"/>
      <c r="FJ11" s="381"/>
      <c r="FK11" s="381"/>
      <c r="FL11" s="381"/>
      <c r="FM11" s="381"/>
      <c r="FN11" s="381"/>
      <c r="FO11" s="381"/>
      <c r="FP11" s="381"/>
      <c r="FQ11" s="381"/>
      <c r="FR11" s="381"/>
      <c r="FS11" s="381"/>
      <c r="FT11" s="381"/>
      <c r="FU11" s="381"/>
    </row>
    <row r="12" spans="1:177" s="383" customFormat="1" ht="30.75" customHeight="1">
      <c r="B12" s="384">
        <v>1</v>
      </c>
      <c r="C12" s="385" t="s">
        <v>7</v>
      </c>
      <c r="D12" s="386">
        <v>98582798.910000011</v>
      </c>
      <c r="E12" s="387">
        <v>0</v>
      </c>
      <c r="F12" s="387">
        <v>0</v>
      </c>
      <c r="G12" s="387">
        <v>0</v>
      </c>
      <c r="H12" s="388">
        <f>D12+E12+F12+G12</f>
        <v>98582798.910000011</v>
      </c>
      <c r="I12" s="391">
        <v>100217589.59</v>
      </c>
      <c r="J12" s="535">
        <f>(H12-I12)/I12*100</f>
        <v>-1.631241268811275</v>
      </c>
    </row>
    <row r="13" spans="1:177" s="389" customFormat="1" ht="30.75" customHeight="1">
      <c r="A13" s="383"/>
      <c r="B13" s="384">
        <f>B12+1</f>
        <v>2</v>
      </c>
      <c r="C13" s="385" t="s">
        <v>10</v>
      </c>
      <c r="D13" s="386">
        <f>97790423.73-E13</f>
        <v>91290423.730000004</v>
      </c>
      <c r="E13" s="387">
        <v>6500000</v>
      </c>
      <c r="F13" s="387">
        <v>0</v>
      </c>
      <c r="G13" s="387">
        <v>0</v>
      </c>
      <c r="H13" s="388">
        <f t="shared" ref="H13:H48" si="0">D13+E13+F13+G13</f>
        <v>97790423.730000004</v>
      </c>
      <c r="I13" s="390">
        <v>57860541.539999999</v>
      </c>
      <c r="J13" s="535">
        <f t="shared" ref="J13:J51" si="1">(H13-I13)/I13*100</f>
        <v>69.010557328426984</v>
      </c>
      <c r="K13" s="383"/>
      <c r="L13" s="383"/>
      <c r="M13" s="383"/>
      <c r="N13" s="383"/>
      <c r="O13" s="383"/>
      <c r="P13" s="383"/>
      <c r="Q13" s="383"/>
      <c r="R13" s="383"/>
      <c r="S13" s="383"/>
      <c r="T13" s="383"/>
      <c r="U13" s="383"/>
      <c r="V13" s="383"/>
      <c r="W13" s="383"/>
      <c r="X13" s="383"/>
      <c r="Y13" s="383"/>
      <c r="Z13" s="383"/>
      <c r="AA13" s="383"/>
      <c r="AB13" s="383"/>
      <c r="AC13" s="383"/>
      <c r="AD13" s="383"/>
      <c r="AE13" s="383"/>
      <c r="AF13" s="383"/>
    </row>
    <row r="14" spans="1:177" s="383" customFormat="1" ht="30.75" customHeight="1">
      <c r="B14" s="384">
        <f t="shared" ref="B14:B48" si="2">B13+1</f>
        <v>3</v>
      </c>
      <c r="C14" s="385" t="s">
        <v>12</v>
      </c>
      <c r="D14" s="386">
        <v>45657647.143615633</v>
      </c>
      <c r="E14" s="387">
        <v>0</v>
      </c>
      <c r="F14" s="387">
        <v>0</v>
      </c>
      <c r="G14" s="387">
        <v>0</v>
      </c>
      <c r="H14" s="388">
        <f t="shared" si="0"/>
        <v>45657647.143615633</v>
      </c>
      <c r="I14" s="390">
        <v>48385866.530000001</v>
      </c>
      <c r="J14" s="535">
        <f t="shared" si="1"/>
        <v>-5.6384634233900286</v>
      </c>
    </row>
    <row r="15" spans="1:177" s="383" customFormat="1" ht="30.75" customHeight="1">
      <c r="B15" s="384">
        <f t="shared" si="2"/>
        <v>4</v>
      </c>
      <c r="C15" s="385" t="s">
        <v>14</v>
      </c>
      <c r="D15" s="386">
        <v>107041487.48</v>
      </c>
      <c r="E15" s="387">
        <v>0</v>
      </c>
      <c r="F15" s="387">
        <v>0</v>
      </c>
      <c r="G15" s="387">
        <v>0</v>
      </c>
      <c r="H15" s="388">
        <f t="shared" si="0"/>
        <v>107041487.48</v>
      </c>
      <c r="I15" s="390">
        <v>107438517.03</v>
      </c>
      <c r="J15" s="535">
        <f t="shared" si="1"/>
        <v>-0.36954116733492759</v>
      </c>
    </row>
    <row r="16" spans="1:177" s="383" customFormat="1" ht="30.75" customHeight="1">
      <c r="B16" s="384">
        <f t="shared" si="2"/>
        <v>5</v>
      </c>
      <c r="C16" s="385" t="s">
        <v>16</v>
      </c>
      <c r="D16" s="386">
        <v>133930757.08</v>
      </c>
      <c r="E16" s="387">
        <v>0</v>
      </c>
      <c r="F16" s="387">
        <v>0</v>
      </c>
      <c r="G16" s="387">
        <v>0</v>
      </c>
      <c r="H16" s="388">
        <f t="shared" si="0"/>
        <v>133930757.08</v>
      </c>
      <c r="I16" s="390">
        <v>134907612.91999999</v>
      </c>
      <c r="J16" s="535">
        <f t="shared" si="1"/>
        <v>-0.72409245027503577</v>
      </c>
    </row>
    <row r="17" spans="2:10" s="383" customFormat="1" ht="30.75" customHeight="1">
      <c r="B17" s="384">
        <f t="shared" si="2"/>
        <v>6</v>
      </c>
      <c r="C17" s="385" t="s">
        <v>18</v>
      </c>
      <c r="D17" s="386">
        <v>56623178.710000001</v>
      </c>
      <c r="E17" s="387">
        <v>0</v>
      </c>
      <c r="F17" s="387">
        <v>0</v>
      </c>
      <c r="G17" s="387">
        <v>0</v>
      </c>
      <c r="H17" s="388">
        <f t="shared" si="0"/>
        <v>56623178.710000001</v>
      </c>
      <c r="I17" s="390">
        <v>57256211.039999999</v>
      </c>
      <c r="J17" s="535">
        <f t="shared" si="1"/>
        <v>-1.1056133797567445</v>
      </c>
    </row>
    <row r="18" spans="2:10" s="383" customFormat="1" ht="30.75" customHeight="1">
      <c r="B18" s="384">
        <f t="shared" si="2"/>
        <v>7</v>
      </c>
      <c r="C18" s="385" t="s">
        <v>20</v>
      </c>
      <c r="D18" s="386">
        <v>39610851.63634</v>
      </c>
      <c r="E18" s="387">
        <v>0</v>
      </c>
      <c r="F18" s="387">
        <v>0</v>
      </c>
      <c r="G18" s="387">
        <v>0</v>
      </c>
      <c r="H18" s="388">
        <f t="shared" si="0"/>
        <v>39610851.63634</v>
      </c>
      <c r="I18" s="391">
        <v>34750363.399999999</v>
      </c>
      <c r="J18" s="535">
        <f t="shared" si="1"/>
        <v>13.98687023900303</v>
      </c>
    </row>
    <row r="19" spans="2:10" s="383" customFormat="1" ht="30.75" customHeight="1">
      <c r="B19" s="384">
        <f t="shared" si="2"/>
        <v>8</v>
      </c>
      <c r="C19" s="385" t="s">
        <v>22</v>
      </c>
      <c r="D19" s="386">
        <v>21618240.109999999</v>
      </c>
      <c r="E19" s="387">
        <v>0</v>
      </c>
      <c r="F19" s="387">
        <v>0</v>
      </c>
      <c r="G19" s="387">
        <v>0</v>
      </c>
      <c r="H19" s="388">
        <f t="shared" si="0"/>
        <v>21618240.109999999</v>
      </c>
      <c r="I19" s="391">
        <v>22292486.469999999</v>
      </c>
      <c r="J19" s="535">
        <f t="shared" si="1"/>
        <v>-3.0245453368665851</v>
      </c>
    </row>
    <row r="20" spans="2:10" s="383" customFormat="1" ht="30.75" customHeight="1">
      <c r="B20" s="384">
        <f t="shared" si="2"/>
        <v>9</v>
      </c>
      <c r="C20" s="385" t="s">
        <v>24</v>
      </c>
      <c r="D20" s="386">
        <f>188773736.81-E20</f>
        <v>144873736.81</v>
      </c>
      <c r="E20" s="387">
        <v>43900000</v>
      </c>
      <c r="F20" s="387">
        <v>0</v>
      </c>
      <c r="G20" s="387">
        <v>0</v>
      </c>
      <c r="H20" s="388">
        <f t="shared" si="0"/>
        <v>188773736.81</v>
      </c>
      <c r="I20" s="391">
        <v>193796061.81</v>
      </c>
      <c r="J20" s="535">
        <f t="shared" si="1"/>
        <v>-2.591551630664171</v>
      </c>
    </row>
    <row r="21" spans="2:10" s="383" customFormat="1" ht="30.75" customHeight="1">
      <c r="B21" s="384">
        <f t="shared" si="2"/>
        <v>10</v>
      </c>
      <c r="C21" s="385" t="s">
        <v>26</v>
      </c>
      <c r="D21" s="386">
        <v>63286948.43</v>
      </c>
      <c r="E21" s="387">
        <v>0</v>
      </c>
      <c r="F21" s="387">
        <v>0</v>
      </c>
      <c r="G21" s="387">
        <v>0</v>
      </c>
      <c r="H21" s="388">
        <f t="shared" si="0"/>
        <v>63286948.43</v>
      </c>
      <c r="I21" s="391">
        <v>63825838.810000002</v>
      </c>
      <c r="J21" s="535">
        <f t="shared" si="1"/>
        <v>-0.84431382344100303</v>
      </c>
    </row>
    <row r="22" spans="2:10" s="383" customFormat="1" ht="30.75" customHeight="1">
      <c r="B22" s="384">
        <f t="shared" si="2"/>
        <v>11</v>
      </c>
      <c r="C22" s="385" t="s">
        <v>28</v>
      </c>
      <c r="D22" s="386">
        <v>66653026.11999999</v>
      </c>
      <c r="E22" s="387">
        <v>0</v>
      </c>
      <c r="F22" s="387">
        <v>0</v>
      </c>
      <c r="G22" s="387">
        <v>0</v>
      </c>
      <c r="H22" s="388">
        <f t="shared" si="0"/>
        <v>66653026.11999999</v>
      </c>
      <c r="I22" s="391">
        <v>67901721.069999993</v>
      </c>
      <c r="J22" s="535">
        <f t="shared" si="1"/>
        <v>-1.8389739322111163</v>
      </c>
    </row>
    <row r="23" spans="2:10" s="383" customFormat="1" ht="30.75" customHeight="1">
      <c r="B23" s="384">
        <f t="shared" si="2"/>
        <v>12</v>
      </c>
      <c r="C23" s="385" t="s">
        <v>30</v>
      </c>
      <c r="D23" s="386">
        <v>276253922.96345276</v>
      </c>
      <c r="E23" s="387">
        <v>0</v>
      </c>
      <c r="F23" s="387">
        <v>0</v>
      </c>
      <c r="G23" s="387">
        <v>0</v>
      </c>
      <c r="H23" s="388">
        <f t="shared" si="0"/>
        <v>276253922.96345276</v>
      </c>
      <c r="I23" s="391">
        <v>279029896.20999998</v>
      </c>
      <c r="J23" s="535">
        <f t="shared" si="1"/>
        <v>-0.99486588507276075</v>
      </c>
    </row>
    <row r="24" spans="2:10" s="383" customFormat="1" ht="30.75" customHeight="1">
      <c r="B24" s="384">
        <f t="shared" si="2"/>
        <v>13</v>
      </c>
      <c r="C24" s="385" t="s">
        <v>32</v>
      </c>
      <c r="D24" s="386">
        <v>106208598.1887622</v>
      </c>
      <c r="E24" s="387">
        <v>0</v>
      </c>
      <c r="F24" s="387">
        <v>0</v>
      </c>
      <c r="G24" s="387">
        <v>0</v>
      </c>
      <c r="H24" s="388">
        <f t="shared" si="0"/>
        <v>106208598.1887622</v>
      </c>
      <c r="I24" s="391">
        <v>97994770.659999996</v>
      </c>
      <c r="J24" s="535">
        <f t="shared" si="1"/>
        <v>8.3819039255274959</v>
      </c>
    </row>
    <row r="25" spans="2:10" s="383" customFormat="1" ht="30.75" customHeight="1">
      <c r="B25" s="384">
        <f t="shared" si="2"/>
        <v>14</v>
      </c>
      <c r="C25" s="385" t="s">
        <v>34</v>
      </c>
      <c r="D25" s="386">
        <f>126177662.23-E25</f>
        <v>119677662.23</v>
      </c>
      <c r="E25" s="387">
        <v>6500000</v>
      </c>
      <c r="F25" s="387">
        <v>0</v>
      </c>
      <c r="G25" s="387">
        <v>0</v>
      </c>
      <c r="H25" s="388">
        <f t="shared" si="0"/>
        <v>126177662.23</v>
      </c>
      <c r="I25" s="391">
        <v>127952029.92</v>
      </c>
      <c r="J25" s="535">
        <f t="shared" si="1"/>
        <v>-1.3867444628345429</v>
      </c>
    </row>
    <row r="26" spans="2:10" s="383" customFormat="1" ht="30.75" customHeight="1">
      <c r="B26" s="384">
        <f t="shared" si="2"/>
        <v>15</v>
      </c>
      <c r="C26" s="385" t="s">
        <v>36</v>
      </c>
      <c r="D26" s="386">
        <v>37406069.569999993</v>
      </c>
      <c r="E26" s="387">
        <v>0</v>
      </c>
      <c r="F26" s="387">
        <v>0</v>
      </c>
      <c r="G26" s="387">
        <v>0</v>
      </c>
      <c r="H26" s="388">
        <f t="shared" si="0"/>
        <v>37406069.569999993</v>
      </c>
      <c r="I26" s="391">
        <v>38500292.18</v>
      </c>
      <c r="J26" s="535">
        <f t="shared" si="1"/>
        <v>-2.8421150802809487</v>
      </c>
    </row>
    <row r="27" spans="2:10" s="383" customFormat="1" ht="30.75" customHeight="1">
      <c r="B27" s="384">
        <f t="shared" si="2"/>
        <v>16</v>
      </c>
      <c r="C27" s="385" t="s">
        <v>38</v>
      </c>
      <c r="D27" s="386">
        <v>59515586.623876221</v>
      </c>
      <c r="E27" s="387">
        <v>0</v>
      </c>
      <c r="F27" s="387">
        <v>0</v>
      </c>
      <c r="G27" s="387">
        <v>0</v>
      </c>
      <c r="H27" s="388">
        <f t="shared" si="0"/>
        <v>59515586.623876221</v>
      </c>
      <c r="I27" s="391">
        <v>61277993.68</v>
      </c>
      <c r="J27" s="535">
        <f t="shared" si="1"/>
        <v>-2.8760847904506299</v>
      </c>
    </row>
    <row r="28" spans="2:10" s="383" customFormat="1" ht="30.75" customHeight="1">
      <c r="B28" s="384">
        <f t="shared" si="2"/>
        <v>17</v>
      </c>
      <c r="C28" s="385" t="s">
        <v>40</v>
      </c>
      <c r="D28" s="386">
        <v>32008444.77</v>
      </c>
      <c r="E28" s="387">
        <v>0</v>
      </c>
      <c r="F28" s="387">
        <v>0</v>
      </c>
      <c r="G28" s="387">
        <v>0</v>
      </c>
      <c r="H28" s="388">
        <f t="shared" si="0"/>
        <v>32008444.77</v>
      </c>
      <c r="I28" s="391">
        <v>32800038.170000002</v>
      </c>
      <c r="J28" s="535">
        <f t="shared" si="1"/>
        <v>-2.4133917036841126</v>
      </c>
    </row>
    <row r="29" spans="2:10" s="383" customFormat="1" ht="30.75" customHeight="1">
      <c r="B29" s="384">
        <f t="shared" si="2"/>
        <v>18</v>
      </c>
      <c r="C29" s="385" t="s">
        <v>42</v>
      </c>
      <c r="D29" s="386">
        <v>227252685.58482087</v>
      </c>
      <c r="E29" s="387">
        <v>0</v>
      </c>
      <c r="F29" s="387">
        <v>0</v>
      </c>
      <c r="G29" s="387">
        <v>0</v>
      </c>
      <c r="H29" s="388">
        <f t="shared" si="0"/>
        <v>227252685.58482087</v>
      </c>
      <c r="I29" s="391">
        <v>232965533.72999999</v>
      </c>
      <c r="J29" s="535">
        <f t="shared" si="1"/>
        <v>-2.4522289000055006</v>
      </c>
    </row>
    <row r="30" spans="2:10" s="383" customFormat="1" ht="30.75" customHeight="1">
      <c r="B30" s="384">
        <f t="shared" si="2"/>
        <v>19</v>
      </c>
      <c r="C30" s="385" t="s">
        <v>44</v>
      </c>
      <c r="D30" s="386">
        <v>63409069.740000002</v>
      </c>
      <c r="E30" s="387">
        <v>0</v>
      </c>
      <c r="F30" s="387">
        <v>0</v>
      </c>
      <c r="G30" s="387">
        <v>0</v>
      </c>
      <c r="H30" s="388">
        <f t="shared" si="0"/>
        <v>63409069.740000002</v>
      </c>
      <c r="I30" s="391">
        <v>65047427.460000001</v>
      </c>
      <c r="J30" s="535">
        <f t="shared" si="1"/>
        <v>-2.5187125517108018</v>
      </c>
    </row>
    <row r="31" spans="2:10" s="383" customFormat="1" ht="30.75" customHeight="1">
      <c r="B31" s="384">
        <f t="shared" si="2"/>
        <v>20</v>
      </c>
      <c r="C31" s="385" t="s">
        <v>46</v>
      </c>
      <c r="D31" s="386">
        <v>62133706.899999999</v>
      </c>
      <c r="E31" s="387">
        <v>0</v>
      </c>
      <c r="F31" s="387">
        <v>0</v>
      </c>
      <c r="G31" s="387">
        <v>0</v>
      </c>
      <c r="H31" s="388">
        <f t="shared" si="0"/>
        <v>62133706.899999999</v>
      </c>
      <c r="I31" s="391">
        <v>64757964.399999999</v>
      </c>
      <c r="J31" s="535">
        <f t="shared" si="1"/>
        <v>-4.0524088802272482</v>
      </c>
    </row>
    <row r="32" spans="2:10" s="383" customFormat="1" ht="30.75" customHeight="1">
      <c r="B32" s="384">
        <f t="shared" si="2"/>
        <v>21</v>
      </c>
      <c r="C32" s="385" t="s">
        <v>48</v>
      </c>
      <c r="D32" s="386">
        <v>45605534.730000004</v>
      </c>
      <c r="E32" s="387">
        <v>0</v>
      </c>
      <c r="F32" s="387">
        <v>0</v>
      </c>
      <c r="G32" s="387">
        <v>0</v>
      </c>
      <c r="H32" s="388">
        <f t="shared" si="0"/>
        <v>45605534.730000004</v>
      </c>
      <c r="I32" s="391">
        <v>46759780.420000002</v>
      </c>
      <c r="J32" s="535">
        <f t="shared" si="1"/>
        <v>-2.4684583195910514</v>
      </c>
    </row>
    <row r="33" spans="2:10" s="383" customFormat="1" ht="30.75" customHeight="1">
      <c r="B33" s="384">
        <f t="shared" si="2"/>
        <v>22</v>
      </c>
      <c r="C33" s="385" t="s">
        <v>50</v>
      </c>
      <c r="D33" s="386">
        <v>31584158.360000007</v>
      </c>
      <c r="E33" s="387">
        <v>0</v>
      </c>
      <c r="F33" s="387">
        <v>0</v>
      </c>
      <c r="G33" s="387">
        <v>0</v>
      </c>
      <c r="H33" s="388">
        <f t="shared" si="0"/>
        <v>31584158.360000007</v>
      </c>
      <c r="I33" s="391">
        <v>32371905.620000001</v>
      </c>
      <c r="J33" s="535">
        <f t="shared" si="1"/>
        <v>-2.4334287553133986</v>
      </c>
    </row>
    <row r="34" spans="2:10" s="383" customFormat="1" ht="30.75" customHeight="1">
      <c r="B34" s="384">
        <f t="shared" si="2"/>
        <v>23</v>
      </c>
      <c r="C34" s="385" t="s">
        <v>52</v>
      </c>
      <c r="D34" s="386">
        <v>48599040.43</v>
      </c>
      <c r="E34" s="387">
        <v>0</v>
      </c>
      <c r="F34" s="387">
        <v>0</v>
      </c>
      <c r="G34" s="387">
        <v>0</v>
      </c>
      <c r="H34" s="388">
        <f t="shared" si="0"/>
        <v>48599040.43</v>
      </c>
      <c r="I34" s="391">
        <v>49871457.189999998</v>
      </c>
      <c r="J34" s="535">
        <f t="shared" si="1"/>
        <v>-2.5513927839572679</v>
      </c>
    </row>
    <row r="35" spans="2:10" s="383" customFormat="1" ht="30.75" customHeight="1">
      <c r="B35" s="384">
        <f t="shared" si="2"/>
        <v>24</v>
      </c>
      <c r="C35" s="385" t="s">
        <v>54</v>
      </c>
      <c r="D35" s="386">
        <f>1426428935.47-E35</f>
        <v>1282598935.47</v>
      </c>
      <c r="E35" s="387">
        <v>143830000</v>
      </c>
      <c r="F35" s="387">
        <v>0</v>
      </c>
      <c r="G35" s="387">
        <v>0</v>
      </c>
      <c r="H35" s="388">
        <f t="shared" si="0"/>
        <v>1426428935.47</v>
      </c>
      <c r="I35" s="391">
        <v>1451639937.8599999</v>
      </c>
      <c r="J35" s="535">
        <f t="shared" si="1"/>
        <v>-1.7367255978893634</v>
      </c>
    </row>
    <row r="36" spans="2:10" s="383" customFormat="1" ht="30.75" customHeight="1">
      <c r="B36" s="384">
        <f t="shared" si="2"/>
        <v>25</v>
      </c>
      <c r="C36" s="385" t="s">
        <v>56</v>
      </c>
      <c r="D36" s="386">
        <v>59183665.509999998</v>
      </c>
      <c r="E36" s="387">
        <v>0</v>
      </c>
      <c r="F36" s="387">
        <v>0</v>
      </c>
      <c r="G36" s="387">
        <v>0</v>
      </c>
      <c r="H36" s="388">
        <f t="shared" si="0"/>
        <v>59183665.509999998</v>
      </c>
      <c r="I36" s="392">
        <v>61495066.439999998</v>
      </c>
      <c r="J36" s="535">
        <f t="shared" si="1"/>
        <v>-3.7586770188389114</v>
      </c>
    </row>
    <row r="37" spans="2:10" s="383" customFormat="1" ht="30.75" customHeight="1">
      <c r="B37" s="384">
        <f t="shared" si="2"/>
        <v>26</v>
      </c>
      <c r="C37" s="385" t="s">
        <v>58</v>
      </c>
      <c r="D37" s="386">
        <f>61345344.9719218-E37</f>
        <v>54845344.971921802</v>
      </c>
      <c r="E37" s="387">
        <v>6500000</v>
      </c>
      <c r="F37" s="387">
        <v>0</v>
      </c>
      <c r="G37" s="387">
        <v>0</v>
      </c>
      <c r="H37" s="388">
        <f t="shared" si="0"/>
        <v>61345344.971921802</v>
      </c>
      <c r="I37" s="392">
        <v>55747995.990000002</v>
      </c>
      <c r="J37" s="535">
        <f t="shared" si="1"/>
        <v>10.040448777613181</v>
      </c>
    </row>
    <row r="38" spans="2:10" s="383" customFormat="1" ht="30.75" customHeight="1">
      <c r="B38" s="384">
        <f t="shared" si="2"/>
        <v>27</v>
      </c>
      <c r="C38" s="385" t="s">
        <v>60</v>
      </c>
      <c r="D38" s="386">
        <f>103256042.18-E38</f>
        <v>98256042.180000007</v>
      </c>
      <c r="E38" s="387">
        <v>5000000</v>
      </c>
      <c r="F38" s="387">
        <v>0</v>
      </c>
      <c r="G38" s="387">
        <v>0</v>
      </c>
      <c r="H38" s="388">
        <f t="shared" si="0"/>
        <v>103256042.18000001</v>
      </c>
      <c r="I38" s="392">
        <v>105388666.18000001</v>
      </c>
      <c r="J38" s="535">
        <f t="shared" si="1"/>
        <v>-2.0235800274363052</v>
      </c>
    </row>
    <row r="39" spans="2:10" s="383" customFormat="1" ht="30.75" customHeight="1">
      <c r="B39" s="384">
        <f t="shared" si="2"/>
        <v>28</v>
      </c>
      <c r="C39" s="385" t="s">
        <v>62</v>
      </c>
      <c r="D39" s="386">
        <v>79854005.140000001</v>
      </c>
      <c r="E39" s="387">
        <v>0</v>
      </c>
      <c r="F39" s="387">
        <v>0</v>
      </c>
      <c r="G39" s="387">
        <v>0</v>
      </c>
      <c r="H39" s="388">
        <f t="shared" si="0"/>
        <v>79854005.140000001</v>
      </c>
      <c r="I39" s="392">
        <v>81417458.579999998</v>
      </c>
      <c r="J39" s="535">
        <f t="shared" si="1"/>
        <v>-1.9202926095559267</v>
      </c>
    </row>
    <row r="40" spans="2:10" s="383" customFormat="1" ht="30.75" customHeight="1">
      <c r="B40" s="384">
        <f t="shared" si="2"/>
        <v>29</v>
      </c>
      <c r="C40" s="385" t="s">
        <v>64</v>
      </c>
      <c r="D40" s="386">
        <f>99085406.37-E40</f>
        <v>86839417.370000005</v>
      </c>
      <c r="E40" s="387">
        <f>6950000+5295988.98+0.02</f>
        <v>12245989</v>
      </c>
      <c r="F40" s="387">
        <v>0</v>
      </c>
      <c r="G40" s="387">
        <v>0</v>
      </c>
      <c r="H40" s="388">
        <f t="shared" si="0"/>
        <v>99085406.370000005</v>
      </c>
      <c r="I40" s="392">
        <v>101567066.28</v>
      </c>
      <c r="J40" s="535">
        <f t="shared" si="1"/>
        <v>-2.4433706721020751</v>
      </c>
    </row>
    <row r="41" spans="2:10" s="383" customFormat="1" ht="30.75" customHeight="1">
      <c r="B41" s="384">
        <f t="shared" si="2"/>
        <v>30</v>
      </c>
      <c r="C41" s="385" t="s">
        <v>66</v>
      </c>
      <c r="D41" s="386">
        <v>104997383.47283387</v>
      </c>
      <c r="E41" s="387">
        <v>0</v>
      </c>
      <c r="F41" s="387">
        <v>0</v>
      </c>
      <c r="G41" s="387">
        <v>0</v>
      </c>
      <c r="H41" s="388">
        <f t="shared" si="0"/>
        <v>104997383.47283387</v>
      </c>
      <c r="I41" s="392">
        <v>106334516.11</v>
      </c>
      <c r="J41" s="535">
        <f t="shared" si="1"/>
        <v>-1.2574775210176368</v>
      </c>
    </row>
    <row r="42" spans="2:10" s="383" customFormat="1" ht="30.75" customHeight="1">
      <c r="B42" s="384">
        <f t="shared" si="2"/>
        <v>31</v>
      </c>
      <c r="C42" s="385" t="s">
        <v>68</v>
      </c>
      <c r="D42" s="386">
        <v>28874208.629999999</v>
      </c>
      <c r="E42" s="387">
        <v>0</v>
      </c>
      <c r="F42" s="387">
        <v>0</v>
      </c>
      <c r="G42" s="387">
        <v>0</v>
      </c>
      <c r="H42" s="388">
        <f t="shared" si="0"/>
        <v>28874208.629999999</v>
      </c>
      <c r="I42" s="392">
        <v>29696386.149999999</v>
      </c>
      <c r="J42" s="535">
        <f t="shared" si="1"/>
        <v>-2.7686113584564889</v>
      </c>
    </row>
    <row r="43" spans="2:10" s="383" customFormat="1" ht="30.75" customHeight="1">
      <c r="B43" s="384">
        <f t="shared" si="2"/>
        <v>32</v>
      </c>
      <c r="C43" s="385" t="s">
        <v>70</v>
      </c>
      <c r="D43" s="386">
        <v>78278786.099999994</v>
      </c>
      <c r="E43" s="387">
        <v>0</v>
      </c>
      <c r="F43" s="387">
        <v>0</v>
      </c>
      <c r="G43" s="387">
        <v>0</v>
      </c>
      <c r="H43" s="388">
        <f t="shared" si="0"/>
        <v>78278786.099999994</v>
      </c>
      <c r="I43" s="392">
        <v>79520400.989999995</v>
      </c>
      <c r="J43" s="535">
        <f t="shared" si="1"/>
        <v>-1.5613790606465108</v>
      </c>
    </row>
    <row r="44" spans="2:10" s="383" customFormat="1" ht="30.75" customHeight="1">
      <c r="B44" s="384">
        <f t="shared" si="2"/>
        <v>33</v>
      </c>
      <c r="C44" s="385" t="s">
        <v>72</v>
      </c>
      <c r="D44" s="386">
        <v>39218901.039999999</v>
      </c>
      <c r="E44" s="387">
        <v>0</v>
      </c>
      <c r="F44" s="387">
        <v>0</v>
      </c>
      <c r="G44" s="387">
        <v>0</v>
      </c>
      <c r="H44" s="388">
        <f t="shared" si="0"/>
        <v>39218901.039999999</v>
      </c>
      <c r="I44" s="391">
        <v>40225935.909999996</v>
      </c>
      <c r="J44" s="535">
        <f t="shared" si="1"/>
        <v>-2.5034467122234259</v>
      </c>
    </row>
    <row r="45" spans="2:10" s="383" customFormat="1" ht="30.75" customHeight="1">
      <c r="B45" s="384">
        <f t="shared" si="2"/>
        <v>34</v>
      </c>
      <c r="C45" s="385" t="s">
        <v>74</v>
      </c>
      <c r="D45" s="386">
        <v>21611262.68</v>
      </c>
      <c r="E45" s="387">
        <v>0</v>
      </c>
      <c r="F45" s="387">
        <v>0</v>
      </c>
      <c r="G45" s="387">
        <v>0</v>
      </c>
      <c r="H45" s="388">
        <f t="shared" si="0"/>
        <v>21611262.68</v>
      </c>
      <c r="I45" s="391">
        <v>22113312.199999999</v>
      </c>
      <c r="J45" s="535">
        <f t="shared" si="1"/>
        <v>-2.2703497126947791</v>
      </c>
    </row>
    <row r="46" spans="2:10" s="383" customFormat="1" ht="30.75" customHeight="1">
      <c r="B46" s="384">
        <f t="shared" si="2"/>
        <v>35</v>
      </c>
      <c r="C46" s="385" t="s">
        <v>76</v>
      </c>
      <c r="D46" s="386">
        <v>27486482.074871797</v>
      </c>
      <c r="E46" s="387">
        <v>0</v>
      </c>
      <c r="F46" s="387">
        <v>0</v>
      </c>
      <c r="G46" s="387">
        <v>0</v>
      </c>
      <c r="H46" s="388">
        <f t="shared" si="0"/>
        <v>27486482.074871797</v>
      </c>
      <c r="I46" s="391">
        <v>28496975.620000001</v>
      </c>
      <c r="J46" s="535">
        <f t="shared" si="1"/>
        <v>-3.545967679528105</v>
      </c>
    </row>
    <row r="47" spans="2:10" s="383" customFormat="1" ht="30.75" customHeight="1">
      <c r="B47" s="384">
        <f t="shared" si="2"/>
        <v>36</v>
      </c>
      <c r="C47" s="385" t="s">
        <v>78</v>
      </c>
      <c r="D47" s="386">
        <v>33524208.009999998</v>
      </c>
      <c r="E47" s="387">
        <v>0</v>
      </c>
      <c r="F47" s="387">
        <v>0</v>
      </c>
      <c r="G47" s="387">
        <v>0</v>
      </c>
      <c r="H47" s="388">
        <f t="shared" si="0"/>
        <v>33524208.009999998</v>
      </c>
      <c r="I47" s="391">
        <v>34244939.780000001</v>
      </c>
      <c r="J47" s="535">
        <f t="shared" si="1"/>
        <v>-2.1046372825597159</v>
      </c>
    </row>
    <row r="48" spans="2:10" s="383" customFormat="1" ht="30.75" customHeight="1">
      <c r="B48" s="536">
        <f t="shared" si="2"/>
        <v>37</v>
      </c>
      <c r="C48" s="537" t="s">
        <v>80</v>
      </c>
      <c r="D48" s="538">
        <v>31848844.119999997</v>
      </c>
      <c r="E48" s="539">
        <v>0</v>
      </c>
      <c r="F48" s="539">
        <v>0</v>
      </c>
      <c r="G48" s="539">
        <v>0</v>
      </c>
      <c r="H48" s="540">
        <f t="shared" si="0"/>
        <v>31848844.119999997</v>
      </c>
      <c r="I48" s="391">
        <v>32833430.199999999</v>
      </c>
      <c r="J48" s="535">
        <f t="shared" si="1"/>
        <v>-2.9987304829332206</v>
      </c>
    </row>
    <row r="49" spans="2:11" s="383" customFormat="1" ht="30.75" customHeight="1">
      <c r="B49" s="558" t="s">
        <v>552</v>
      </c>
      <c r="C49" s="558"/>
      <c r="D49" s="393">
        <f>SUM(D11:D48)</f>
        <v>4006241063.0204954</v>
      </c>
      <c r="E49" s="393">
        <f>SUM(E11:E47)</f>
        <v>224475989</v>
      </c>
      <c r="F49" s="542">
        <v>0</v>
      </c>
      <c r="G49" s="542">
        <v>0</v>
      </c>
      <c r="H49" s="393">
        <f>D49+E49</f>
        <v>4230717052.0204954</v>
      </c>
      <c r="I49" s="393">
        <v>4248683988.1399994</v>
      </c>
      <c r="J49" s="541">
        <f t="shared" si="1"/>
        <v>-0.42288238357236801</v>
      </c>
    </row>
    <row r="50" spans="2:11" s="383" customFormat="1" ht="30.75" customHeight="1">
      <c r="B50" s="558" t="s">
        <v>499</v>
      </c>
      <c r="C50" s="558"/>
      <c r="D50" s="393">
        <f>D51-D49</f>
        <v>7008095136.9795046</v>
      </c>
      <c r="E50" s="393">
        <v>120153811</v>
      </c>
      <c r="F50" s="393">
        <f>3091676600-344629800</f>
        <v>2747046800</v>
      </c>
      <c r="G50" s="393">
        <v>11168352000</v>
      </c>
      <c r="H50" s="393">
        <f>D50+E50+F50+G50</f>
        <v>21043647747.979504</v>
      </c>
      <c r="I50" s="393">
        <v>17834756936.860001</v>
      </c>
      <c r="J50" s="541">
        <f t="shared" si="1"/>
        <v>17.9923439522045</v>
      </c>
    </row>
    <row r="51" spans="2:11" s="395" customFormat="1" ht="29.25" customHeight="1">
      <c r="B51" s="558" t="s">
        <v>553</v>
      </c>
      <c r="C51" s="558"/>
      <c r="D51" s="393">
        <v>11014336200</v>
      </c>
      <c r="E51" s="393">
        <f>E49+E50</f>
        <v>344629800</v>
      </c>
      <c r="F51" s="393">
        <f>F49+F50</f>
        <v>2747046800</v>
      </c>
      <c r="G51" s="393">
        <f>G49+G50</f>
        <v>11168352000</v>
      </c>
      <c r="H51" s="393">
        <f>H49+H50</f>
        <v>25274364800</v>
      </c>
      <c r="I51" s="393">
        <v>22083440925</v>
      </c>
      <c r="J51" s="541">
        <f t="shared" si="1"/>
        <v>14.449396205224751</v>
      </c>
    </row>
    <row r="52" spans="2:11" s="395" customFormat="1" ht="30.75" hidden="1" customHeight="1">
      <c r="B52" s="396"/>
      <c r="C52" s="397" t="s">
        <v>554</v>
      </c>
      <c r="D52" s="398">
        <f>SUM(D49:D50)</f>
        <v>11014336200</v>
      </c>
      <c r="E52" s="398"/>
      <c r="F52" s="398"/>
      <c r="G52" s="399"/>
      <c r="H52" s="399"/>
      <c r="I52" s="394"/>
    </row>
    <row r="53" spans="2:11" s="395" customFormat="1" ht="48" hidden="1" customHeight="1">
      <c r="B53" s="400"/>
      <c r="C53" s="401" t="s">
        <v>555</v>
      </c>
      <c r="D53" s="402"/>
      <c r="E53" s="402"/>
      <c r="F53" s="402"/>
      <c r="G53" s="403"/>
      <c r="H53" s="403"/>
      <c r="I53" s="404"/>
      <c r="K53" s="532">
        <f>D52+I53</f>
        <v>11014336200</v>
      </c>
    </row>
    <row r="54" spans="2:11" s="406" customFormat="1" ht="37.5" customHeight="1">
      <c r="B54" s="405"/>
      <c r="H54" s="407"/>
      <c r="I54" s="408"/>
    </row>
    <row r="55" spans="2:11" ht="15">
      <c r="D55" s="409"/>
      <c r="E55" s="409"/>
      <c r="F55" s="409"/>
      <c r="G55" s="409"/>
      <c r="I55" s="410"/>
    </row>
    <row r="56" spans="2:11" ht="15">
      <c r="I56" s="411"/>
    </row>
    <row r="57" spans="2:11" ht="18">
      <c r="C57" s="409"/>
      <c r="D57" s="412"/>
      <c r="E57" s="413"/>
      <c r="H57" s="414"/>
    </row>
    <row r="58" spans="2:11">
      <c r="H58" s="415"/>
    </row>
    <row r="59" spans="2:11" ht="18">
      <c r="D59" s="412"/>
      <c r="H59" s="414"/>
    </row>
    <row r="62" spans="2:11">
      <c r="D62" s="409"/>
      <c r="E62" s="409"/>
    </row>
    <row r="64" spans="2:11" ht="18">
      <c r="H64" s="414"/>
    </row>
    <row r="65" spans="8:8">
      <c r="H65" s="415"/>
    </row>
    <row r="66" spans="8:8" ht="18">
      <c r="H66" s="414"/>
    </row>
  </sheetData>
  <mergeCells count="13">
    <mergeCell ref="B49:C49"/>
    <mergeCell ref="B50:C50"/>
    <mergeCell ref="B51:C51"/>
    <mergeCell ref="B4:H4"/>
    <mergeCell ref="B6:H6"/>
    <mergeCell ref="B7:H7"/>
    <mergeCell ref="B8:H8"/>
    <mergeCell ref="B9:B11"/>
    <mergeCell ref="C9:C11"/>
    <mergeCell ref="D9:D10"/>
    <mergeCell ref="E9:E10"/>
    <mergeCell ref="G9:G11"/>
    <mergeCell ref="H9:H10"/>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8780-F117-4EDA-98CF-F3EDEDDFD126}">
  <dimension ref="A1:D45"/>
  <sheetViews>
    <sheetView topLeftCell="A27" workbookViewId="0">
      <selection activeCell="F50" sqref="F50"/>
    </sheetView>
  </sheetViews>
  <sheetFormatPr defaultRowHeight="12.75"/>
  <cols>
    <col min="3" max="3" width="29.85546875" customWidth="1"/>
    <col min="4" max="4" width="37" customWidth="1"/>
  </cols>
  <sheetData>
    <row r="1" spans="1:4">
      <c r="A1" s="182"/>
    </row>
    <row r="3" spans="1:4" ht="13.5" thickBot="1"/>
    <row r="4" spans="1:4" ht="15">
      <c r="B4" s="607" t="s">
        <v>558</v>
      </c>
      <c r="C4" s="608"/>
      <c r="D4" s="609"/>
    </row>
    <row r="5" spans="1:4" ht="15" thickBot="1">
      <c r="B5" s="610" t="s">
        <v>559</v>
      </c>
      <c r="C5" s="611"/>
      <c r="D5" s="612"/>
    </row>
    <row r="6" spans="1:4" ht="15.75" thickBot="1">
      <c r="B6" s="232" t="s">
        <v>83</v>
      </c>
      <c r="C6" s="233" t="s">
        <v>84</v>
      </c>
      <c r="D6" s="234" t="s">
        <v>560</v>
      </c>
    </row>
    <row r="7" spans="1:4">
      <c r="B7" s="235">
        <v>1</v>
      </c>
      <c r="C7" s="236" t="s">
        <v>86</v>
      </c>
      <c r="D7" s="237">
        <v>57467618625.510002</v>
      </c>
    </row>
    <row r="8" spans="1:4">
      <c r="B8" s="238">
        <v>2</v>
      </c>
      <c r="C8" s="239" t="s">
        <v>87</v>
      </c>
      <c r="D8" s="237">
        <v>67460656267.079994</v>
      </c>
    </row>
    <row r="9" spans="1:4">
      <c r="B9" s="238">
        <v>3</v>
      </c>
      <c r="C9" s="239" t="s">
        <v>561</v>
      </c>
      <c r="D9" s="237">
        <v>179714994143.75</v>
      </c>
    </row>
    <row r="10" spans="1:4">
      <c r="B10" s="238">
        <v>4</v>
      </c>
      <c r="C10" s="239" t="s">
        <v>89</v>
      </c>
      <c r="D10" s="237">
        <v>2612431503.8899999</v>
      </c>
    </row>
    <row r="11" spans="1:4">
      <c r="B11" s="238">
        <v>5</v>
      </c>
      <c r="C11" s="239" t="s">
        <v>503</v>
      </c>
      <c r="D11" s="237">
        <v>78076937314.819992</v>
      </c>
    </row>
    <row r="12" spans="1:4">
      <c r="B12" s="238">
        <v>6</v>
      </c>
      <c r="C12" s="239" t="s">
        <v>91</v>
      </c>
      <c r="D12" s="237">
        <v>123031521306.14001</v>
      </c>
    </row>
    <row r="13" spans="1:4">
      <c r="B13" s="238">
        <v>7</v>
      </c>
      <c r="C13" s="239" t="s">
        <v>92</v>
      </c>
      <c r="D13" s="237">
        <v>92930649665.690002</v>
      </c>
    </row>
    <row r="14" spans="1:4">
      <c r="B14" s="238">
        <v>8</v>
      </c>
      <c r="C14" s="239" t="s">
        <v>93</v>
      </c>
      <c r="D14" s="237">
        <v>77523662982.229996</v>
      </c>
    </row>
    <row r="15" spans="1:4">
      <c r="B15" s="238">
        <v>9</v>
      </c>
      <c r="C15" s="239" t="s">
        <v>504</v>
      </c>
      <c r="D15" s="237">
        <v>124943613082.60999</v>
      </c>
    </row>
    <row r="16" spans="1:4">
      <c r="B16" s="238">
        <v>10</v>
      </c>
      <c r="C16" s="239" t="s">
        <v>95</v>
      </c>
      <c r="D16" s="237">
        <v>222680606739.33997</v>
      </c>
    </row>
    <row r="17" spans="2:4">
      <c r="B17" s="238">
        <v>11</v>
      </c>
      <c r="C17" s="239" t="s">
        <v>96</v>
      </c>
      <c r="D17" s="237">
        <v>34515070111.769997</v>
      </c>
    </row>
    <row r="18" spans="2:4">
      <c r="B18" s="238">
        <v>12</v>
      </c>
      <c r="C18" s="239" t="s">
        <v>97</v>
      </c>
      <c r="D18" s="237">
        <v>69004633290.089996</v>
      </c>
    </row>
    <row r="19" spans="2:4">
      <c r="B19" s="238">
        <v>13</v>
      </c>
      <c r="C19" s="239" t="s">
        <v>98</v>
      </c>
      <c r="D19" s="237">
        <v>117724274041.26001</v>
      </c>
    </row>
    <row r="20" spans="2:4">
      <c r="B20" s="238">
        <v>14</v>
      </c>
      <c r="C20" s="239" t="s">
        <v>99</v>
      </c>
      <c r="D20" s="237">
        <v>61231913793.950005</v>
      </c>
    </row>
    <row r="21" spans="2:4">
      <c r="B21" s="238">
        <v>15</v>
      </c>
      <c r="C21" s="239" t="s">
        <v>100</v>
      </c>
      <c r="D21" s="237">
        <v>41939190055.529999</v>
      </c>
    </row>
    <row r="22" spans="2:4">
      <c r="B22" s="238">
        <v>16</v>
      </c>
      <c r="C22" s="239" t="s">
        <v>101</v>
      </c>
      <c r="D22" s="237">
        <v>85432191992.419998</v>
      </c>
    </row>
    <row r="23" spans="2:4">
      <c r="B23" s="238">
        <v>17</v>
      </c>
      <c r="C23" s="239" t="s">
        <v>505</v>
      </c>
      <c r="D23" s="237">
        <v>34488374498.849998</v>
      </c>
    </row>
    <row r="24" spans="2:4">
      <c r="B24" s="238">
        <v>18</v>
      </c>
      <c r="C24" s="239" t="s">
        <v>103</v>
      </c>
      <c r="D24" s="237">
        <v>75606381758.429993</v>
      </c>
    </row>
    <row r="25" spans="2:4">
      <c r="B25" s="238">
        <v>19</v>
      </c>
      <c r="C25" s="239" t="s">
        <v>104</v>
      </c>
      <c r="D25" s="237">
        <v>95420104800.470016</v>
      </c>
    </row>
    <row r="26" spans="2:4">
      <c r="B26" s="238">
        <v>20</v>
      </c>
      <c r="C26" s="239" t="s">
        <v>506</v>
      </c>
      <c r="D26" s="237">
        <v>30852661159.099998</v>
      </c>
    </row>
    <row r="27" spans="2:4">
      <c r="B27" s="238">
        <v>21</v>
      </c>
      <c r="C27" s="239" t="s">
        <v>106</v>
      </c>
      <c r="D27" s="237">
        <v>53874263625.129997</v>
      </c>
    </row>
    <row r="28" spans="2:4">
      <c r="B28" s="238">
        <v>22</v>
      </c>
      <c r="C28" s="239" t="s">
        <v>107</v>
      </c>
      <c r="D28" s="237">
        <v>114332341233.39</v>
      </c>
    </row>
    <row r="29" spans="2:4">
      <c r="B29" s="238">
        <v>23</v>
      </c>
      <c r="C29" s="239" t="s">
        <v>108</v>
      </c>
      <c r="D29" s="237">
        <v>40492924816.540001</v>
      </c>
    </row>
    <row r="30" spans="2:4">
      <c r="B30" s="238">
        <v>24</v>
      </c>
      <c r="C30" s="239" t="s">
        <v>109</v>
      </c>
      <c r="D30" s="237">
        <v>517367331872.95154</v>
      </c>
    </row>
    <row r="31" spans="2:4">
      <c r="B31" s="238">
        <v>25</v>
      </c>
      <c r="C31" s="239" t="s">
        <v>110</v>
      </c>
      <c r="D31" s="237">
        <v>70335662264.999985</v>
      </c>
    </row>
    <row r="32" spans="2:4">
      <c r="B32" s="238">
        <v>26</v>
      </c>
      <c r="C32" s="239" t="s">
        <v>111</v>
      </c>
      <c r="D32" s="237">
        <v>40300423742.82</v>
      </c>
    </row>
    <row r="33" spans="2:4">
      <c r="B33" s="238">
        <v>27</v>
      </c>
      <c r="C33" s="239" t="s">
        <v>562</v>
      </c>
      <c r="D33" s="237">
        <v>104933290271.91</v>
      </c>
    </row>
    <row r="34" spans="2:4">
      <c r="B34" s="238">
        <v>28</v>
      </c>
      <c r="C34" s="239" t="s">
        <v>113</v>
      </c>
      <c r="D34" s="237">
        <v>50610170334.160004</v>
      </c>
    </row>
    <row r="35" spans="2:4">
      <c r="B35" s="238">
        <v>29</v>
      </c>
      <c r="C35" s="239" t="s">
        <v>114</v>
      </c>
      <c r="D35" s="237">
        <v>135831145633.27002</v>
      </c>
    </row>
    <row r="36" spans="2:4">
      <c r="B36" s="238">
        <v>30</v>
      </c>
      <c r="C36" s="239" t="s">
        <v>115</v>
      </c>
      <c r="D36" s="237">
        <v>88003629720.819992</v>
      </c>
    </row>
    <row r="37" spans="2:4">
      <c r="B37" s="238">
        <v>31</v>
      </c>
      <c r="C37" s="239" t="s">
        <v>116</v>
      </c>
      <c r="D37" s="237">
        <v>121579460297.29002</v>
      </c>
    </row>
    <row r="38" spans="2:4">
      <c r="B38" s="238">
        <v>32</v>
      </c>
      <c r="C38" s="240" t="s">
        <v>563</v>
      </c>
      <c r="D38" s="237">
        <v>191156694184.66</v>
      </c>
    </row>
    <row r="39" spans="2:4">
      <c r="B39" s="238">
        <v>33</v>
      </c>
      <c r="C39" s="239" t="s">
        <v>118</v>
      </c>
      <c r="D39" s="237">
        <v>24891029854.579998</v>
      </c>
    </row>
    <row r="40" spans="2:4">
      <c r="B40" s="238">
        <v>34</v>
      </c>
      <c r="C40" s="239" t="s">
        <v>119</v>
      </c>
      <c r="D40" s="237">
        <v>59598963943.089996</v>
      </c>
    </row>
    <row r="41" spans="2:4">
      <c r="B41" s="238">
        <v>35</v>
      </c>
      <c r="C41" s="239" t="s">
        <v>120</v>
      </c>
      <c r="D41" s="237">
        <v>27317264912.879997</v>
      </c>
    </row>
    <row r="42" spans="2:4">
      <c r="B42" s="238">
        <v>36</v>
      </c>
      <c r="C42" s="239" t="s">
        <v>121</v>
      </c>
      <c r="D42" s="237">
        <v>69923231483.130005</v>
      </c>
    </row>
    <row r="43" spans="2:4" ht="13.5" thickBot="1">
      <c r="B43" s="241">
        <v>37</v>
      </c>
      <c r="C43" s="242" t="s">
        <v>564</v>
      </c>
      <c r="D43" s="243">
        <v>94115685075.019974</v>
      </c>
    </row>
    <row r="44" spans="2:4" ht="13.5" thickBot="1">
      <c r="B44" s="244"/>
      <c r="C44" s="245" t="s">
        <v>509</v>
      </c>
      <c r="D44" s="246">
        <v>3477321000399.5713</v>
      </c>
    </row>
    <row r="45" spans="2:4">
      <c r="B45" s="613" t="s">
        <v>565</v>
      </c>
      <c r="C45" s="613"/>
      <c r="D45" s="613"/>
    </row>
  </sheetData>
  <mergeCells count="3">
    <mergeCell ref="B4:D4"/>
    <mergeCell ref="B5:D5"/>
    <mergeCell ref="B45:D4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DD8F-69F7-4323-BCAD-DB113D717B64}">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25592-9C72-4965-8284-B0B17291E044}">
  <dimension ref="A1:O86"/>
  <sheetViews>
    <sheetView topLeftCell="A6" zoomScale="57" zoomScaleNormal="57" workbookViewId="0">
      <selection activeCell="A10" sqref="A10"/>
    </sheetView>
  </sheetViews>
  <sheetFormatPr defaultRowHeight="15"/>
  <cols>
    <col min="1" max="1" width="84.5703125" style="11" customWidth="1"/>
    <col min="2" max="2" width="32.28515625" style="11" bestFit="1" customWidth="1"/>
    <col min="3" max="3" width="37.42578125" style="11" bestFit="1" customWidth="1"/>
    <col min="4" max="4" width="33" style="11" bestFit="1" customWidth="1"/>
    <col min="5" max="5" width="46" style="11" customWidth="1"/>
    <col min="6" max="6" width="42.85546875" style="11" customWidth="1"/>
    <col min="7" max="7" width="61.42578125" style="11" customWidth="1"/>
    <col min="8" max="8" width="41.28515625" style="11" customWidth="1"/>
    <col min="9" max="9" width="37.5703125" style="11" customWidth="1"/>
    <col min="10" max="10" width="55" style="11" customWidth="1"/>
    <col min="11" max="11" width="37.85546875" style="11" customWidth="1"/>
    <col min="12" max="12" width="32.85546875" style="11" customWidth="1"/>
    <col min="13" max="13" width="32.140625" style="495" customWidth="1"/>
    <col min="14" max="14" width="32.42578125" style="11" bestFit="1" customWidth="1"/>
    <col min="15" max="15" width="48.140625" style="11" bestFit="1" customWidth="1"/>
    <col min="16" max="258" width="9.140625" style="11"/>
    <col min="259" max="259" width="72.85546875" style="11" customWidth="1"/>
    <col min="260" max="260" width="16" style="11" customWidth="1"/>
    <col min="261" max="261" width="17.85546875" style="11" bestFit="1" customWidth="1"/>
    <col min="262" max="262" width="15" style="11" customWidth="1"/>
    <col min="263" max="263" width="14.42578125" style="11" customWidth="1"/>
    <col min="264" max="264" width="13.5703125" style="11" customWidth="1"/>
    <col min="265" max="265" width="12.28515625" style="11" customWidth="1"/>
    <col min="266" max="266" width="19.5703125" style="11" customWidth="1"/>
    <col min="267" max="267" width="12.5703125" style="11" customWidth="1"/>
    <col min="268" max="268" width="13.7109375" style="11" customWidth="1"/>
    <col min="269" max="269" width="18.140625" style="11" bestFit="1" customWidth="1"/>
    <col min="270" max="514" width="9.140625" style="11"/>
    <col min="515" max="515" width="72.85546875" style="11" customWidth="1"/>
    <col min="516" max="516" width="16" style="11" customWidth="1"/>
    <col min="517" max="517" width="17.85546875" style="11" bestFit="1" customWidth="1"/>
    <col min="518" max="518" width="15" style="11" customWidth="1"/>
    <col min="519" max="519" width="14.42578125" style="11" customWidth="1"/>
    <col min="520" max="520" width="13.5703125" style="11" customWidth="1"/>
    <col min="521" max="521" width="12.28515625" style="11" customWidth="1"/>
    <col min="522" max="522" width="19.5703125" style="11" customWidth="1"/>
    <col min="523" max="523" width="12.5703125" style="11" customWidth="1"/>
    <col min="524" max="524" width="13.7109375" style="11" customWidth="1"/>
    <col min="525" max="525" width="18.140625" style="11" bestFit="1" customWidth="1"/>
    <col min="526" max="770" width="9.140625" style="11"/>
    <col min="771" max="771" width="72.85546875" style="11" customWidth="1"/>
    <col min="772" max="772" width="16" style="11" customWidth="1"/>
    <col min="773" max="773" width="17.85546875" style="11" bestFit="1" customWidth="1"/>
    <col min="774" max="774" width="15" style="11" customWidth="1"/>
    <col min="775" max="775" width="14.42578125" style="11" customWidth="1"/>
    <col min="776" max="776" width="13.5703125" style="11" customWidth="1"/>
    <col min="777" max="777" width="12.28515625" style="11" customWidth="1"/>
    <col min="778" max="778" width="19.5703125" style="11" customWidth="1"/>
    <col min="779" max="779" width="12.5703125" style="11" customWidth="1"/>
    <col min="780" max="780" width="13.7109375" style="11" customWidth="1"/>
    <col min="781" max="781" width="18.140625" style="11" bestFit="1" customWidth="1"/>
    <col min="782" max="1026" width="9.140625" style="11"/>
    <col min="1027" max="1027" width="72.85546875" style="11" customWidth="1"/>
    <col min="1028" max="1028" width="16" style="11" customWidth="1"/>
    <col min="1029" max="1029" width="17.85546875" style="11" bestFit="1" customWidth="1"/>
    <col min="1030" max="1030" width="15" style="11" customWidth="1"/>
    <col min="1031" max="1031" width="14.42578125" style="11" customWidth="1"/>
    <col min="1032" max="1032" width="13.5703125" style="11" customWidth="1"/>
    <col min="1033" max="1033" width="12.28515625" style="11" customWidth="1"/>
    <col min="1034" max="1034" width="19.5703125" style="11" customWidth="1"/>
    <col min="1035" max="1035" width="12.5703125" style="11" customWidth="1"/>
    <col min="1036" max="1036" width="13.7109375" style="11" customWidth="1"/>
    <col min="1037" max="1037" width="18.140625" style="11" bestFit="1" customWidth="1"/>
    <col min="1038" max="1282" width="9.140625" style="11"/>
    <col min="1283" max="1283" width="72.85546875" style="11" customWidth="1"/>
    <col min="1284" max="1284" width="16" style="11" customWidth="1"/>
    <col min="1285" max="1285" width="17.85546875" style="11" bestFit="1" customWidth="1"/>
    <col min="1286" max="1286" width="15" style="11" customWidth="1"/>
    <col min="1287" max="1287" width="14.42578125" style="11" customWidth="1"/>
    <col min="1288" max="1288" width="13.5703125" style="11" customWidth="1"/>
    <col min="1289" max="1289" width="12.28515625" style="11" customWidth="1"/>
    <col min="1290" max="1290" width="19.5703125" style="11" customWidth="1"/>
    <col min="1291" max="1291" width="12.5703125" style="11" customWidth="1"/>
    <col min="1292" max="1292" width="13.7109375" style="11" customWidth="1"/>
    <col min="1293" max="1293" width="18.140625" style="11" bestFit="1" customWidth="1"/>
    <col min="1294" max="1538" width="9.140625" style="11"/>
    <col min="1539" max="1539" width="72.85546875" style="11" customWidth="1"/>
    <col min="1540" max="1540" width="16" style="11" customWidth="1"/>
    <col min="1541" max="1541" width="17.85546875" style="11" bestFit="1" customWidth="1"/>
    <col min="1542" max="1542" width="15" style="11" customWidth="1"/>
    <col min="1543" max="1543" width="14.42578125" style="11" customWidth="1"/>
    <col min="1544" max="1544" width="13.5703125" style="11" customWidth="1"/>
    <col min="1545" max="1545" width="12.28515625" style="11" customWidth="1"/>
    <col min="1546" max="1546" width="19.5703125" style="11" customWidth="1"/>
    <col min="1547" max="1547" width="12.5703125" style="11" customWidth="1"/>
    <col min="1548" max="1548" width="13.7109375" style="11" customWidth="1"/>
    <col min="1549" max="1549" width="18.140625" style="11" bestFit="1" customWidth="1"/>
    <col min="1550" max="1794" width="9.140625" style="11"/>
    <col min="1795" max="1795" width="72.85546875" style="11" customWidth="1"/>
    <col min="1796" max="1796" width="16" style="11" customWidth="1"/>
    <col min="1797" max="1797" width="17.85546875" style="11" bestFit="1" customWidth="1"/>
    <col min="1798" max="1798" width="15" style="11" customWidth="1"/>
    <col min="1799" max="1799" width="14.42578125" style="11" customWidth="1"/>
    <col min="1800" max="1800" width="13.5703125" style="11" customWidth="1"/>
    <col min="1801" max="1801" width="12.28515625" style="11" customWidth="1"/>
    <col min="1802" max="1802" width="19.5703125" style="11" customWidth="1"/>
    <col min="1803" max="1803" width="12.5703125" style="11" customWidth="1"/>
    <col min="1804" max="1804" width="13.7109375" style="11" customWidth="1"/>
    <col min="1805" max="1805" width="18.140625" style="11" bestFit="1" customWidth="1"/>
    <col min="1806" max="2050" width="9.140625" style="11"/>
    <col min="2051" max="2051" width="72.85546875" style="11" customWidth="1"/>
    <col min="2052" max="2052" width="16" style="11" customWidth="1"/>
    <col min="2053" max="2053" width="17.85546875" style="11" bestFit="1" customWidth="1"/>
    <col min="2054" max="2054" width="15" style="11" customWidth="1"/>
    <col min="2055" max="2055" width="14.42578125" style="11" customWidth="1"/>
    <col min="2056" max="2056" width="13.5703125" style="11" customWidth="1"/>
    <col min="2057" max="2057" width="12.28515625" style="11" customWidth="1"/>
    <col min="2058" max="2058" width="19.5703125" style="11" customWidth="1"/>
    <col min="2059" max="2059" width="12.5703125" style="11" customWidth="1"/>
    <col min="2060" max="2060" width="13.7109375" style="11" customWidth="1"/>
    <col min="2061" max="2061" width="18.140625" style="11" bestFit="1" customWidth="1"/>
    <col min="2062" max="2306" width="9.140625" style="11"/>
    <col min="2307" max="2307" width="72.85546875" style="11" customWidth="1"/>
    <col min="2308" max="2308" width="16" style="11" customWidth="1"/>
    <col min="2309" max="2309" width="17.85546875" style="11" bestFit="1" customWidth="1"/>
    <col min="2310" max="2310" width="15" style="11" customWidth="1"/>
    <col min="2311" max="2311" width="14.42578125" style="11" customWidth="1"/>
    <col min="2312" max="2312" width="13.5703125" style="11" customWidth="1"/>
    <col min="2313" max="2313" width="12.28515625" style="11" customWidth="1"/>
    <col min="2314" max="2314" width="19.5703125" style="11" customWidth="1"/>
    <col min="2315" max="2315" width="12.5703125" style="11" customWidth="1"/>
    <col min="2316" max="2316" width="13.7109375" style="11" customWidth="1"/>
    <col min="2317" max="2317" width="18.140625" style="11" bestFit="1" customWidth="1"/>
    <col min="2318" max="2562" width="9.140625" style="11"/>
    <col min="2563" max="2563" width="72.85546875" style="11" customWidth="1"/>
    <col min="2564" max="2564" width="16" style="11" customWidth="1"/>
    <col min="2565" max="2565" width="17.85546875" style="11" bestFit="1" customWidth="1"/>
    <col min="2566" max="2566" width="15" style="11" customWidth="1"/>
    <col min="2567" max="2567" width="14.42578125" style="11" customWidth="1"/>
    <col min="2568" max="2568" width="13.5703125" style="11" customWidth="1"/>
    <col min="2569" max="2569" width="12.28515625" style="11" customWidth="1"/>
    <col min="2570" max="2570" width="19.5703125" style="11" customWidth="1"/>
    <col min="2571" max="2571" width="12.5703125" style="11" customWidth="1"/>
    <col min="2572" max="2572" width="13.7109375" style="11" customWidth="1"/>
    <col min="2573" max="2573" width="18.140625" style="11" bestFit="1" customWidth="1"/>
    <col min="2574" max="2818" width="9.140625" style="11"/>
    <col min="2819" max="2819" width="72.85546875" style="11" customWidth="1"/>
    <col min="2820" max="2820" width="16" style="11" customWidth="1"/>
    <col min="2821" max="2821" width="17.85546875" style="11" bestFit="1" customWidth="1"/>
    <col min="2822" max="2822" width="15" style="11" customWidth="1"/>
    <col min="2823" max="2823" width="14.42578125" style="11" customWidth="1"/>
    <col min="2824" max="2824" width="13.5703125" style="11" customWidth="1"/>
    <col min="2825" max="2825" width="12.28515625" style="11" customWidth="1"/>
    <col min="2826" max="2826" width="19.5703125" style="11" customWidth="1"/>
    <col min="2827" max="2827" width="12.5703125" style="11" customWidth="1"/>
    <col min="2828" max="2828" width="13.7109375" style="11" customWidth="1"/>
    <col min="2829" max="2829" width="18.140625" style="11" bestFit="1" customWidth="1"/>
    <col min="2830" max="3074" width="9.140625" style="11"/>
    <col min="3075" max="3075" width="72.85546875" style="11" customWidth="1"/>
    <col min="3076" max="3076" width="16" style="11" customWidth="1"/>
    <col min="3077" max="3077" width="17.85546875" style="11" bestFit="1" customWidth="1"/>
    <col min="3078" max="3078" width="15" style="11" customWidth="1"/>
    <col min="3079" max="3079" width="14.42578125" style="11" customWidth="1"/>
    <col min="3080" max="3080" width="13.5703125" style="11" customWidth="1"/>
    <col min="3081" max="3081" width="12.28515625" style="11" customWidth="1"/>
    <col min="3082" max="3082" width="19.5703125" style="11" customWidth="1"/>
    <col min="3083" max="3083" width="12.5703125" style="11" customWidth="1"/>
    <col min="3084" max="3084" width="13.7109375" style="11" customWidth="1"/>
    <col min="3085" max="3085" width="18.140625" style="11" bestFit="1" customWidth="1"/>
    <col min="3086" max="3330" width="9.140625" style="11"/>
    <col min="3331" max="3331" width="72.85546875" style="11" customWidth="1"/>
    <col min="3332" max="3332" width="16" style="11" customWidth="1"/>
    <col min="3333" max="3333" width="17.85546875" style="11" bestFit="1" customWidth="1"/>
    <col min="3334" max="3334" width="15" style="11" customWidth="1"/>
    <col min="3335" max="3335" width="14.42578125" style="11" customWidth="1"/>
    <col min="3336" max="3336" width="13.5703125" style="11" customWidth="1"/>
    <col min="3337" max="3337" width="12.28515625" style="11" customWidth="1"/>
    <col min="3338" max="3338" width="19.5703125" style="11" customWidth="1"/>
    <col min="3339" max="3339" width="12.5703125" style="11" customWidth="1"/>
    <col min="3340" max="3340" width="13.7109375" style="11" customWidth="1"/>
    <col min="3341" max="3341" width="18.140625" style="11" bestFit="1" customWidth="1"/>
    <col min="3342" max="3586" width="9.140625" style="11"/>
    <col min="3587" max="3587" width="72.85546875" style="11" customWidth="1"/>
    <col min="3588" max="3588" width="16" style="11" customWidth="1"/>
    <col min="3589" max="3589" width="17.85546875" style="11" bestFit="1" customWidth="1"/>
    <col min="3590" max="3590" width="15" style="11" customWidth="1"/>
    <col min="3591" max="3591" width="14.42578125" style="11" customWidth="1"/>
    <col min="3592" max="3592" width="13.5703125" style="11" customWidth="1"/>
    <col min="3593" max="3593" width="12.28515625" style="11" customWidth="1"/>
    <col min="3594" max="3594" width="19.5703125" style="11" customWidth="1"/>
    <col min="3595" max="3595" width="12.5703125" style="11" customWidth="1"/>
    <col min="3596" max="3596" width="13.7109375" style="11" customWidth="1"/>
    <col min="3597" max="3597" width="18.140625" style="11" bestFit="1" customWidth="1"/>
    <col min="3598" max="3842" width="9.140625" style="11"/>
    <col min="3843" max="3843" width="72.85546875" style="11" customWidth="1"/>
    <col min="3844" max="3844" width="16" style="11" customWidth="1"/>
    <col min="3845" max="3845" width="17.85546875" style="11" bestFit="1" customWidth="1"/>
    <col min="3846" max="3846" width="15" style="11" customWidth="1"/>
    <col min="3847" max="3847" width="14.42578125" style="11" customWidth="1"/>
    <col min="3848" max="3848" width="13.5703125" style="11" customWidth="1"/>
    <col min="3849" max="3849" width="12.28515625" style="11" customWidth="1"/>
    <col min="3850" max="3850" width="19.5703125" style="11" customWidth="1"/>
    <col min="3851" max="3851" width="12.5703125" style="11" customWidth="1"/>
    <col min="3852" max="3852" width="13.7109375" style="11" customWidth="1"/>
    <col min="3853" max="3853" width="18.140625" style="11" bestFit="1" customWidth="1"/>
    <col min="3854" max="4098" width="9.140625" style="11"/>
    <col min="4099" max="4099" width="72.85546875" style="11" customWidth="1"/>
    <col min="4100" max="4100" width="16" style="11" customWidth="1"/>
    <col min="4101" max="4101" width="17.85546875" style="11" bestFit="1" customWidth="1"/>
    <col min="4102" max="4102" width="15" style="11" customWidth="1"/>
    <col min="4103" max="4103" width="14.42578125" style="11" customWidth="1"/>
    <col min="4104" max="4104" width="13.5703125" style="11" customWidth="1"/>
    <col min="4105" max="4105" width="12.28515625" style="11" customWidth="1"/>
    <col min="4106" max="4106" width="19.5703125" style="11" customWidth="1"/>
    <col min="4107" max="4107" width="12.5703125" style="11" customWidth="1"/>
    <col min="4108" max="4108" width="13.7109375" style="11" customWidth="1"/>
    <col min="4109" max="4109" width="18.140625" style="11" bestFit="1" customWidth="1"/>
    <col min="4110" max="4354" width="9.140625" style="11"/>
    <col min="4355" max="4355" width="72.85546875" style="11" customWidth="1"/>
    <col min="4356" max="4356" width="16" style="11" customWidth="1"/>
    <col min="4357" max="4357" width="17.85546875" style="11" bestFit="1" customWidth="1"/>
    <col min="4358" max="4358" width="15" style="11" customWidth="1"/>
    <col min="4359" max="4359" width="14.42578125" style="11" customWidth="1"/>
    <col min="4360" max="4360" width="13.5703125" style="11" customWidth="1"/>
    <col min="4361" max="4361" width="12.28515625" style="11" customWidth="1"/>
    <col min="4362" max="4362" width="19.5703125" style="11" customWidth="1"/>
    <col min="4363" max="4363" width="12.5703125" style="11" customWidth="1"/>
    <col min="4364" max="4364" width="13.7109375" style="11" customWidth="1"/>
    <col min="4365" max="4365" width="18.140625" style="11" bestFit="1" customWidth="1"/>
    <col min="4366" max="4610" width="9.140625" style="11"/>
    <col min="4611" max="4611" width="72.85546875" style="11" customWidth="1"/>
    <col min="4612" max="4612" width="16" style="11" customWidth="1"/>
    <col min="4613" max="4613" width="17.85546875" style="11" bestFit="1" customWidth="1"/>
    <col min="4614" max="4614" width="15" style="11" customWidth="1"/>
    <col min="4615" max="4615" width="14.42578125" style="11" customWidth="1"/>
    <col min="4616" max="4616" width="13.5703125" style="11" customWidth="1"/>
    <col min="4617" max="4617" width="12.28515625" style="11" customWidth="1"/>
    <col min="4618" max="4618" width="19.5703125" style="11" customWidth="1"/>
    <col min="4619" max="4619" width="12.5703125" style="11" customWidth="1"/>
    <col min="4620" max="4620" width="13.7109375" style="11" customWidth="1"/>
    <col min="4621" max="4621" width="18.140625" style="11" bestFit="1" customWidth="1"/>
    <col min="4622" max="4866" width="9.140625" style="11"/>
    <col min="4867" max="4867" width="72.85546875" style="11" customWidth="1"/>
    <col min="4868" max="4868" width="16" style="11" customWidth="1"/>
    <col min="4869" max="4869" width="17.85546875" style="11" bestFit="1" customWidth="1"/>
    <col min="4870" max="4870" width="15" style="11" customWidth="1"/>
    <col min="4871" max="4871" width="14.42578125" style="11" customWidth="1"/>
    <col min="4872" max="4872" width="13.5703125" style="11" customWidth="1"/>
    <col min="4873" max="4873" width="12.28515625" style="11" customWidth="1"/>
    <col min="4874" max="4874" width="19.5703125" style="11" customWidth="1"/>
    <col min="4875" max="4875" width="12.5703125" style="11" customWidth="1"/>
    <col min="4876" max="4876" width="13.7109375" style="11" customWidth="1"/>
    <col min="4877" max="4877" width="18.140625" style="11" bestFit="1" customWidth="1"/>
    <col min="4878" max="5122" width="9.140625" style="11"/>
    <col min="5123" max="5123" width="72.85546875" style="11" customWidth="1"/>
    <col min="5124" max="5124" width="16" style="11" customWidth="1"/>
    <col min="5125" max="5125" width="17.85546875" style="11" bestFit="1" customWidth="1"/>
    <col min="5126" max="5126" width="15" style="11" customWidth="1"/>
    <col min="5127" max="5127" width="14.42578125" style="11" customWidth="1"/>
    <col min="5128" max="5128" width="13.5703125" style="11" customWidth="1"/>
    <col min="5129" max="5129" width="12.28515625" style="11" customWidth="1"/>
    <col min="5130" max="5130" width="19.5703125" style="11" customWidth="1"/>
    <col min="5131" max="5131" width="12.5703125" style="11" customWidth="1"/>
    <col min="5132" max="5132" width="13.7109375" style="11" customWidth="1"/>
    <col min="5133" max="5133" width="18.140625" style="11" bestFit="1" customWidth="1"/>
    <col min="5134" max="5378" width="9.140625" style="11"/>
    <col min="5379" max="5379" width="72.85546875" style="11" customWidth="1"/>
    <col min="5380" max="5380" width="16" style="11" customWidth="1"/>
    <col min="5381" max="5381" width="17.85546875" style="11" bestFit="1" customWidth="1"/>
    <col min="5382" max="5382" width="15" style="11" customWidth="1"/>
    <col min="5383" max="5383" width="14.42578125" style="11" customWidth="1"/>
    <col min="5384" max="5384" width="13.5703125" style="11" customWidth="1"/>
    <col min="5385" max="5385" width="12.28515625" style="11" customWidth="1"/>
    <col min="5386" max="5386" width="19.5703125" style="11" customWidth="1"/>
    <col min="5387" max="5387" width="12.5703125" style="11" customWidth="1"/>
    <col min="5388" max="5388" width="13.7109375" style="11" customWidth="1"/>
    <col min="5389" max="5389" width="18.140625" style="11" bestFit="1" customWidth="1"/>
    <col min="5390" max="5634" width="9.140625" style="11"/>
    <col min="5635" max="5635" width="72.85546875" style="11" customWidth="1"/>
    <col min="5636" max="5636" width="16" style="11" customWidth="1"/>
    <col min="5637" max="5637" width="17.85546875" style="11" bestFit="1" customWidth="1"/>
    <col min="5638" max="5638" width="15" style="11" customWidth="1"/>
    <col min="5639" max="5639" width="14.42578125" style="11" customWidth="1"/>
    <col min="5640" max="5640" width="13.5703125" style="11" customWidth="1"/>
    <col min="5641" max="5641" width="12.28515625" style="11" customWidth="1"/>
    <col min="5642" max="5642" width="19.5703125" style="11" customWidth="1"/>
    <col min="5643" max="5643" width="12.5703125" style="11" customWidth="1"/>
    <col min="5644" max="5644" width="13.7109375" style="11" customWidth="1"/>
    <col min="5645" max="5645" width="18.140625" style="11" bestFit="1" customWidth="1"/>
    <col min="5646" max="5890" width="9.140625" style="11"/>
    <col min="5891" max="5891" width="72.85546875" style="11" customWidth="1"/>
    <col min="5892" max="5892" width="16" style="11" customWidth="1"/>
    <col min="5893" max="5893" width="17.85546875" style="11" bestFit="1" customWidth="1"/>
    <col min="5894" max="5894" width="15" style="11" customWidth="1"/>
    <col min="5895" max="5895" width="14.42578125" style="11" customWidth="1"/>
    <col min="5896" max="5896" width="13.5703125" style="11" customWidth="1"/>
    <col min="5897" max="5897" width="12.28515625" style="11" customWidth="1"/>
    <col min="5898" max="5898" width="19.5703125" style="11" customWidth="1"/>
    <col min="5899" max="5899" width="12.5703125" style="11" customWidth="1"/>
    <col min="5900" max="5900" width="13.7109375" style="11" customWidth="1"/>
    <col min="5901" max="5901" width="18.140625" style="11" bestFit="1" customWidth="1"/>
    <col min="5902" max="6146" width="9.140625" style="11"/>
    <col min="6147" max="6147" width="72.85546875" style="11" customWidth="1"/>
    <col min="6148" max="6148" width="16" style="11" customWidth="1"/>
    <col min="6149" max="6149" width="17.85546875" style="11" bestFit="1" customWidth="1"/>
    <col min="6150" max="6150" width="15" style="11" customWidth="1"/>
    <col min="6151" max="6151" width="14.42578125" style="11" customWidth="1"/>
    <col min="6152" max="6152" width="13.5703125" style="11" customWidth="1"/>
    <col min="6153" max="6153" width="12.28515625" style="11" customWidth="1"/>
    <col min="6154" max="6154" width="19.5703125" style="11" customWidth="1"/>
    <col min="6155" max="6155" width="12.5703125" style="11" customWidth="1"/>
    <col min="6156" max="6156" width="13.7109375" style="11" customWidth="1"/>
    <col min="6157" max="6157" width="18.140625" style="11" bestFit="1" customWidth="1"/>
    <col min="6158" max="6402" width="9.140625" style="11"/>
    <col min="6403" max="6403" width="72.85546875" style="11" customWidth="1"/>
    <col min="6404" max="6404" width="16" style="11" customWidth="1"/>
    <col min="6405" max="6405" width="17.85546875" style="11" bestFit="1" customWidth="1"/>
    <col min="6406" max="6406" width="15" style="11" customWidth="1"/>
    <col min="6407" max="6407" width="14.42578125" style="11" customWidth="1"/>
    <col min="6408" max="6408" width="13.5703125" style="11" customWidth="1"/>
    <col min="6409" max="6409" width="12.28515625" style="11" customWidth="1"/>
    <col min="6410" max="6410" width="19.5703125" style="11" customWidth="1"/>
    <col min="6411" max="6411" width="12.5703125" style="11" customWidth="1"/>
    <col min="6412" max="6412" width="13.7109375" style="11" customWidth="1"/>
    <col min="6413" max="6413" width="18.140625" style="11" bestFit="1" customWidth="1"/>
    <col min="6414" max="6658" width="9.140625" style="11"/>
    <col min="6659" max="6659" width="72.85546875" style="11" customWidth="1"/>
    <col min="6660" max="6660" width="16" style="11" customWidth="1"/>
    <col min="6661" max="6661" width="17.85546875" style="11" bestFit="1" customWidth="1"/>
    <col min="6662" max="6662" width="15" style="11" customWidth="1"/>
    <col min="6663" max="6663" width="14.42578125" style="11" customWidth="1"/>
    <col min="6664" max="6664" width="13.5703125" style="11" customWidth="1"/>
    <col min="6665" max="6665" width="12.28515625" style="11" customWidth="1"/>
    <col min="6666" max="6666" width="19.5703125" style="11" customWidth="1"/>
    <col min="6667" max="6667" width="12.5703125" style="11" customWidth="1"/>
    <col min="6668" max="6668" width="13.7109375" style="11" customWidth="1"/>
    <col min="6669" max="6669" width="18.140625" style="11" bestFit="1" customWidth="1"/>
    <col min="6670" max="6914" width="9.140625" style="11"/>
    <col min="6915" max="6915" width="72.85546875" style="11" customWidth="1"/>
    <col min="6916" max="6916" width="16" style="11" customWidth="1"/>
    <col min="6917" max="6917" width="17.85546875" style="11" bestFit="1" customWidth="1"/>
    <col min="6918" max="6918" width="15" style="11" customWidth="1"/>
    <col min="6919" max="6919" width="14.42578125" style="11" customWidth="1"/>
    <col min="6920" max="6920" width="13.5703125" style="11" customWidth="1"/>
    <col min="6921" max="6921" width="12.28515625" style="11" customWidth="1"/>
    <col min="6922" max="6922" width="19.5703125" style="11" customWidth="1"/>
    <col min="6923" max="6923" width="12.5703125" style="11" customWidth="1"/>
    <col min="6924" max="6924" width="13.7109375" style="11" customWidth="1"/>
    <col min="6925" max="6925" width="18.140625" style="11" bestFit="1" customWidth="1"/>
    <col min="6926" max="7170" width="9.140625" style="11"/>
    <col min="7171" max="7171" width="72.85546875" style="11" customWidth="1"/>
    <col min="7172" max="7172" width="16" style="11" customWidth="1"/>
    <col min="7173" max="7173" width="17.85546875" style="11" bestFit="1" customWidth="1"/>
    <col min="7174" max="7174" width="15" style="11" customWidth="1"/>
    <col min="7175" max="7175" width="14.42578125" style="11" customWidth="1"/>
    <col min="7176" max="7176" width="13.5703125" style="11" customWidth="1"/>
    <col min="7177" max="7177" width="12.28515625" style="11" customWidth="1"/>
    <col min="7178" max="7178" width="19.5703125" style="11" customWidth="1"/>
    <col min="7179" max="7179" width="12.5703125" style="11" customWidth="1"/>
    <col min="7180" max="7180" width="13.7109375" style="11" customWidth="1"/>
    <col min="7181" max="7181" width="18.140625" style="11" bestFit="1" customWidth="1"/>
    <col min="7182" max="7426" width="9.140625" style="11"/>
    <col min="7427" max="7427" width="72.85546875" style="11" customWidth="1"/>
    <col min="7428" max="7428" width="16" style="11" customWidth="1"/>
    <col min="7429" max="7429" width="17.85546875" style="11" bestFit="1" customWidth="1"/>
    <col min="7430" max="7430" width="15" style="11" customWidth="1"/>
    <col min="7431" max="7431" width="14.42578125" style="11" customWidth="1"/>
    <col min="7432" max="7432" width="13.5703125" style="11" customWidth="1"/>
    <col min="7433" max="7433" width="12.28515625" style="11" customWidth="1"/>
    <col min="7434" max="7434" width="19.5703125" style="11" customWidth="1"/>
    <col min="7435" max="7435" width="12.5703125" style="11" customWidth="1"/>
    <col min="7436" max="7436" width="13.7109375" style="11" customWidth="1"/>
    <col min="7437" max="7437" width="18.140625" style="11" bestFit="1" customWidth="1"/>
    <col min="7438" max="7682" width="9.140625" style="11"/>
    <col min="7683" max="7683" width="72.85546875" style="11" customWidth="1"/>
    <col min="7684" max="7684" width="16" style="11" customWidth="1"/>
    <col min="7685" max="7685" width="17.85546875" style="11" bestFit="1" customWidth="1"/>
    <col min="7686" max="7686" width="15" style="11" customWidth="1"/>
    <col min="7687" max="7687" width="14.42578125" style="11" customWidth="1"/>
    <col min="7688" max="7688" width="13.5703125" style="11" customWidth="1"/>
    <col min="7689" max="7689" width="12.28515625" style="11" customWidth="1"/>
    <col min="7690" max="7690" width="19.5703125" style="11" customWidth="1"/>
    <col min="7691" max="7691" width="12.5703125" style="11" customWidth="1"/>
    <col min="7692" max="7692" width="13.7109375" style="11" customWidth="1"/>
    <col min="7693" max="7693" width="18.140625" style="11" bestFit="1" customWidth="1"/>
    <col min="7694" max="7938" width="9.140625" style="11"/>
    <col min="7939" max="7939" width="72.85546875" style="11" customWidth="1"/>
    <col min="7940" max="7940" width="16" style="11" customWidth="1"/>
    <col min="7941" max="7941" width="17.85546875" style="11" bestFit="1" customWidth="1"/>
    <col min="7942" max="7942" width="15" style="11" customWidth="1"/>
    <col min="7943" max="7943" width="14.42578125" style="11" customWidth="1"/>
    <col min="7944" max="7944" width="13.5703125" style="11" customWidth="1"/>
    <col min="7945" max="7945" width="12.28515625" style="11" customWidth="1"/>
    <col min="7946" max="7946" width="19.5703125" style="11" customWidth="1"/>
    <col min="7947" max="7947" width="12.5703125" style="11" customWidth="1"/>
    <col min="7948" max="7948" width="13.7109375" style="11" customWidth="1"/>
    <col min="7949" max="7949" width="18.140625" style="11" bestFit="1" customWidth="1"/>
    <col min="7950" max="8194" width="9.140625" style="11"/>
    <col min="8195" max="8195" width="72.85546875" style="11" customWidth="1"/>
    <col min="8196" max="8196" width="16" style="11" customWidth="1"/>
    <col min="8197" max="8197" width="17.85546875" style="11" bestFit="1" customWidth="1"/>
    <col min="8198" max="8198" width="15" style="11" customWidth="1"/>
    <col min="8199" max="8199" width="14.42578125" style="11" customWidth="1"/>
    <col min="8200" max="8200" width="13.5703125" style="11" customWidth="1"/>
    <col min="8201" max="8201" width="12.28515625" style="11" customWidth="1"/>
    <col min="8202" max="8202" width="19.5703125" style="11" customWidth="1"/>
    <col min="8203" max="8203" width="12.5703125" style="11" customWidth="1"/>
    <col min="8204" max="8204" width="13.7109375" style="11" customWidth="1"/>
    <col min="8205" max="8205" width="18.140625" style="11" bestFit="1" customWidth="1"/>
    <col min="8206" max="8450" width="9.140625" style="11"/>
    <col min="8451" max="8451" width="72.85546875" style="11" customWidth="1"/>
    <col min="8452" max="8452" width="16" style="11" customWidth="1"/>
    <col min="8453" max="8453" width="17.85546875" style="11" bestFit="1" customWidth="1"/>
    <col min="8454" max="8454" width="15" style="11" customWidth="1"/>
    <col min="8455" max="8455" width="14.42578125" style="11" customWidth="1"/>
    <col min="8456" max="8456" width="13.5703125" style="11" customWidth="1"/>
    <col min="8457" max="8457" width="12.28515625" style="11" customWidth="1"/>
    <col min="8458" max="8458" width="19.5703125" style="11" customWidth="1"/>
    <col min="8459" max="8459" width="12.5703125" style="11" customWidth="1"/>
    <col min="8460" max="8460" width="13.7109375" style="11" customWidth="1"/>
    <col min="8461" max="8461" width="18.140625" style="11" bestFit="1" customWidth="1"/>
    <col min="8462" max="8706" width="9.140625" style="11"/>
    <col min="8707" max="8707" width="72.85546875" style="11" customWidth="1"/>
    <col min="8708" max="8708" width="16" style="11" customWidth="1"/>
    <col min="8709" max="8709" width="17.85546875" style="11" bestFit="1" customWidth="1"/>
    <col min="8710" max="8710" width="15" style="11" customWidth="1"/>
    <col min="8711" max="8711" width="14.42578125" style="11" customWidth="1"/>
    <col min="8712" max="8712" width="13.5703125" style="11" customWidth="1"/>
    <col min="8713" max="8713" width="12.28515625" style="11" customWidth="1"/>
    <col min="8714" max="8714" width="19.5703125" style="11" customWidth="1"/>
    <col min="8715" max="8715" width="12.5703125" style="11" customWidth="1"/>
    <col min="8716" max="8716" width="13.7109375" style="11" customWidth="1"/>
    <col min="8717" max="8717" width="18.140625" style="11" bestFit="1" customWidth="1"/>
    <col min="8718" max="8962" width="9.140625" style="11"/>
    <col min="8963" max="8963" width="72.85546875" style="11" customWidth="1"/>
    <col min="8964" max="8964" width="16" style="11" customWidth="1"/>
    <col min="8965" max="8965" width="17.85546875" style="11" bestFit="1" customWidth="1"/>
    <col min="8966" max="8966" width="15" style="11" customWidth="1"/>
    <col min="8967" max="8967" width="14.42578125" style="11" customWidth="1"/>
    <col min="8968" max="8968" width="13.5703125" style="11" customWidth="1"/>
    <col min="8969" max="8969" width="12.28515625" style="11" customWidth="1"/>
    <col min="8970" max="8970" width="19.5703125" style="11" customWidth="1"/>
    <col min="8971" max="8971" width="12.5703125" style="11" customWidth="1"/>
    <col min="8972" max="8972" width="13.7109375" style="11" customWidth="1"/>
    <col min="8973" max="8973" width="18.140625" style="11" bestFit="1" customWidth="1"/>
    <col min="8974" max="9218" width="9.140625" style="11"/>
    <col min="9219" max="9219" width="72.85546875" style="11" customWidth="1"/>
    <col min="9220" max="9220" width="16" style="11" customWidth="1"/>
    <col min="9221" max="9221" width="17.85546875" style="11" bestFit="1" customWidth="1"/>
    <col min="9222" max="9222" width="15" style="11" customWidth="1"/>
    <col min="9223" max="9223" width="14.42578125" style="11" customWidth="1"/>
    <col min="9224" max="9224" width="13.5703125" style="11" customWidth="1"/>
    <col min="9225" max="9225" width="12.28515625" style="11" customWidth="1"/>
    <col min="9226" max="9226" width="19.5703125" style="11" customWidth="1"/>
    <col min="9227" max="9227" width="12.5703125" style="11" customWidth="1"/>
    <col min="9228" max="9228" width="13.7109375" style="11" customWidth="1"/>
    <col min="9229" max="9229" width="18.140625" style="11" bestFit="1" customWidth="1"/>
    <col min="9230" max="9474" width="9.140625" style="11"/>
    <col min="9475" max="9475" width="72.85546875" style="11" customWidth="1"/>
    <col min="9476" max="9476" width="16" style="11" customWidth="1"/>
    <col min="9477" max="9477" width="17.85546875" style="11" bestFit="1" customWidth="1"/>
    <col min="9478" max="9478" width="15" style="11" customWidth="1"/>
    <col min="9479" max="9479" width="14.42578125" style="11" customWidth="1"/>
    <col min="9480" max="9480" width="13.5703125" style="11" customWidth="1"/>
    <col min="9481" max="9481" width="12.28515625" style="11" customWidth="1"/>
    <col min="9482" max="9482" width="19.5703125" style="11" customWidth="1"/>
    <col min="9483" max="9483" width="12.5703125" style="11" customWidth="1"/>
    <col min="9484" max="9484" width="13.7109375" style="11" customWidth="1"/>
    <col min="9485" max="9485" width="18.140625" style="11" bestFit="1" customWidth="1"/>
    <col min="9486" max="9730" width="9.140625" style="11"/>
    <col min="9731" max="9731" width="72.85546875" style="11" customWidth="1"/>
    <col min="9732" max="9732" width="16" style="11" customWidth="1"/>
    <col min="9733" max="9733" width="17.85546875" style="11" bestFit="1" customWidth="1"/>
    <col min="9734" max="9734" width="15" style="11" customWidth="1"/>
    <col min="9735" max="9735" width="14.42578125" style="11" customWidth="1"/>
    <col min="9736" max="9736" width="13.5703125" style="11" customWidth="1"/>
    <col min="9737" max="9737" width="12.28515625" style="11" customWidth="1"/>
    <col min="9738" max="9738" width="19.5703125" style="11" customWidth="1"/>
    <col min="9739" max="9739" width="12.5703125" style="11" customWidth="1"/>
    <col min="9740" max="9740" width="13.7109375" style="11" customWidth="1"/>
    <col min="9741" max="9741" width="18.140625" style="11" bestFit="1" customWidth="1"/>
    <col min="9742" max="9986" width="9.140625" style="11"/>
    <col min="9987" max="9987" width="72.85546875" style="11" customWidth="1"/>
    <col min="9988" max="9988" width="16" style="11" customWidth="1"/>
    <col min="9989" max="9989" width="17.85546875" style="11" bestFit="1" customWidth="1"/>
    <col min="9990" max="9990" width="15" style="11" customWidth="1"/>
    <col min="9991" max="9991" width="14.42578125" style="11" customWidth="1"/>
    <col min="9992" max="9992" width="13.5703125" style="11" customWidth="1"/>
    <col min="9993" max="9993" width="12.28515625" style="11" customWidth="1"/>
    <col min="9994" max="9994" width="19.5703125" style="11" customWidth="1"/>
    <col min="9995" max="9995" width="12.5703125" style="11" customWidth="1"/>
    <col min="9996" max="9996" width="13.7109375" style="11" customWidth="1"/>
    <col min="9997" max="9997" width="18.140625" style="11" bestFit="1" customWidth="1"/>
    <col min="9998" max="10242" width="9.140625" style="11"/>
    <col min="10243" max="10243" width="72.85546875" style="11" customWidth="1"/>
    <col min="10244" max="10244" width="16" style="11" customWidth="1"/>
    <col min="10245" max="10245" width="17.85546875" style="11" bestFit="1" customWidth="1"/>
    <col min="10246" max="10246" width="15" style="11" customWidth="1"/>
    <col min="10247" max="10247" width="14.42578125" style="11" customWidth="1"/>
    <col min="10248" max="10248" width="13.5703125" style="11" customWidth="1"/>
    <col min="10249" max="10249" width="12.28515625" style="11" customWidth="1"/>
    <col min="10250" max="10250" width="19.5703125" style="11" customWidth="1"/>
    <col min="10251" max="10251" width="12.5703125" style="11" customWidth="1"/>
    <col min="10252" max="10252" width="13.7109375" style="11" customWidth="1"/>
    <col min="10253" max="10253" width="18.140625" style="11" bestFit="1" customWidth="1"/>
    <col min="10254" max="10498" width="9.140625" style="11"/>
    <col min="10499" max="10499" width="72.85546875" style="11" customWidth="1"/>
    <col min="10500" max="10500" width="16" style="11" customWidth="1"/>
    <col min="10501" max="10501" width="17.85546875" style="11" bestFit="1" customWidth="1"/>
    <col min="10502" max="10502" width="15" style="11" customWidth="1"/>
    <col min="10503" max="10503" width="14.42578125" style="11" customWidth="1"/>
    <col min="10504" max="10504" width="13.5703125" style="11" customWidth="1"/>
    <col min="10505" max="10505" width="12.28515625" style="11" customWidth="1"/>
    <col min="10506" max="10506" width="19.5703125" style="11" customWidth="1"/>
    <col min="10507" max="10507" width="12.5703125" style="11" customWidth="1"/>
    <col min="10508" max="10508" width="13.7109375" style="11" customWidth="1"/>
    <col min="10509" max="10509" width="18.140625" style="11" bestFit="1" customWidth="1"/>
    <col min="10510" max="10754" width="9.140625" style="11"/>
    <col min="10755" max="10755" width="72.85546875" style="11" customWidth="1"/>
    <col min="10756" max="10756" width="16" style="11" customWidth="1"/>
    <col min="10757" max="10757" width="17.85546875" style="11" bestFit="1" customWidth="1"/>
    <col min="10758" max="10758" width="15" style="11" customWidth="1"/>
    <col min="10759" max="10759" width="14.42578125" style="11" customWidth="1"/>
    <col min="10760" max="10760" width="13.5703125" style="11" customWidth="1"/>
    <col min="10761" max="10761" width="12.28515625" style="11" customWidth="1"/>
    <col min="10762" max="10762" width="19.5703125" style="11" customWidth="1"/>
    <col min="10763" max="10763" width="12.5703125" style="11" customWidth="1"/>
    <col min="10764" max="10764" width="13.7109375" style="11" customWidth="1"/>
    <col min="10765" max="10765" width="18.140625" style="11" bestFit="1" customWidth="1"/>
    <col min="10766" max="11010" width="9.140625" style="11"/>
    <col min="11011" max="11011" width="72.85546875" style="11" customWidth="1"/>
    <col min="11012" max="11012" width="16" style="11" customWidth="1"/>
    <col min="11013" max="11013" width="17.85546875" style="11" bestFit="1" customWidth="1"/>
    <col min="11014" max="11014" width="15" style="11" customWidth="1"/>
    <col min="11015" max="11015" width="14.42578125" style="11" customWidth="1"/>
    <col min="11016" max="11016" width="13.5703125" style="11" customWidth="1"/>
    <col min="11017" max="11017" width="12.28515625" style="11" customWidth="1"/>
    <col min="11018" max="11018" width="19.5703125" style="11" customWidth="1"/>
    <col min="11019" max="11019" width="12.5703125" style="11" customWidth="1"/>
    <col min="11020" max="11020" width="13.7109375" style="11" customWidth="1"/>
    <col min="11021" max="11021" width="18.140625" style="11" bestFit="1" customWidth="1"/>
    <col min="11022" max="11266" width="9.140625" style="11"/>
    <col min="11267" max="11267" width="72.85546875" style="11" customWidth="1"/>
    <col min="11268" max="11268" width="16" style="11" customWidth="1"/>
    <col min="11269" max="11269" width="17.85546875" style="11" bestFit="1" customWidth="1"/>
    <col min="11270" max="11270" width="15" style="11" customWidth="1"/>
    <col min="11271" max="11271" width="14.42578125" style="11" customWidth="1"/>
    <col min="11272" max="11272" width="13.5703125" style="11" customWidth="1"/>
    <col min="11273" max="11273" width="12.28515625" style="11" customWidth="1"/>
    <col min="11274" max="11274" width="19.5703125" style="11" customWidth="1"/>
    <col min="11275" max="11275" width="12.5703125" style="11" customWidth="1"/>
    <col min="11276" max="11276" width="13.7109375" style="11" customWidth="1"/>
    <col min="11277" max="11277" width="18.140625" style="11" bestFit="1" customWidth="1"/>
    <col min="11278" max="11522" width="9.140625" style="11"/>
    <col min="11523" max="11523" width="72.85546875" style="11" customWidth="1"/>
    <col min="11524" max="11524" width="16" style="11" customWidth="1"/>
    <col min="11525" max="11525" width="17.85546875" style="11" bestFit="1" customWidth="1"/>
    <col min="11526" max="11526" width="15" style="11" customWidth="1"/>
    <col min="11527" max="11527" width="14.42578125" style="11" customWidth="1"/>
    <col min="11528" max="11528" width="13.5703125" style="11" customWidth="1"/>
    <col min="11529" max="11529" width="12.28515625" style="11" customWidth="1"/>
    <col min="11530" max="11530" width="19.5703125" style="11" customWidth="1"/>
    <col min="11531" max="11531" width="12.5703125" style="11" customWidth="1"/>
    <col min="11532" max="11532" width="13.7109375" style="11" customWidth="1"/>
    <col min="11533" max="11533" width="18.140625" style="11" bestFit="1" customWidth="1"/>
    <col min="11534" max="11778" width="9.140625" style="11"/>
    <col min="11779" max="11779" width="72.85546875" style="11" customWidth="1"/>
    <col min="11780" max="11780" width="16" style="11" customWidth="1"/>
    <col min="11781" max="11781" width="17.85546875" style="11" bestFit="1" customWidth="1"/>
    <col min="11782" max="11782" width="15" style="11" customWidth="1"/>
    <col min="11783" max="11783" width="14.42578125" style="11" customWidth="1"/>
    <col min="11784" max="11784" width="13.5703125" style="11" customWidth="1"/>
    <col min="11785" max="11785" width="12.28515625" style="11" customWidth="1"/>
    <col min="11786" max="11786" width="19.5703125" style="11" customWidth="1"/>
    <col min="11787" max="11787" width="12.5703125" style="11" customWidth="1"/>
    <col min="11788" max="11788" width="13.7109375" style="11" customWidth="1"/>
    <col min="11789" max="11789" width="18.140625" style="11" bestFit="1" customWidth="1"/>
    <col min="11790" max="12034" width="9.140625" style="11"/>
    <col min="12035" max="12035" width="72.85546875" style="11" customWidth="1"/>
    <col min="12036" max="12036" width="16" style="11" customWidth="1"/>
    <col min="12037" max="12037" width="17.85546875" style="11" bestFit="1" customWidth="1"/>
    <col min="12038" max="12038" width="15" style="11" customWidth="1"/>
    <col min="12039" max="12039" width="14.42578125" style="11" customWidth="1"/>
    <col min="12040" max="12040" width="13.5703125" style="11" customWidth="1"/>
    <col min="12041" max="12041" width="12.28515625" style="11" customWidth="1"/>
    <col min="12042" max="12042" width="19.5703125" style="11" customWidth="1"/>
    <col min="12043" max="12043" width="12.5703125" style="11" customWidth="1"/>
    <col min="12044" max="12044" width="13.7109375" style="11" customWidth="1"/>
    <col min="12045" max="12045" width="18.140625" style="11" bestFit="1" customWidth="1"/>
    <col min="12046" max="12290" width="9.140625" style="11"/>
    <col min="12291" max="12291" width="72.85546875" style="11" customWidth="1"/>
    <col min="12292" max="12292" width="16" style="11" customWidth="1"/>
    <col min="12293" max="12293" width="17.85546875" style="11" bestFit="1" customWidth="1"/>
    <col min="12294" max="12294" width="15" style="11" customWidth="1"/>
    <col min="12295" max="12295" width="14.42578125" style="11" customWidth="1"/>
    <col min="12296" max="12296" width="13.5703125" style="11" customWidth="1"/>
    <col min="12297" max="12297" width="12.28515625" style="11" customWidth="1"/>
    <col min="12298" max="12298" width="19.5703125" style="11" customWidth="1"/>
    <col min="12299" max="12299" width="12.5703125" style="11" customWidth="1"/>
    <col min="12300" max="12300" width="13.7109375" style="11" customWidth="1"/>
    <col min="12301" max="12301" width="18.140625" style="11" bestFit="1" customWidth="1"/>
    <col min="12302" max="12546" width="9.140625" style="11"/>
    <col min="12547" max="12547" width="72.85546875" style="11" customWidth="1"/>
    <col min="12548" max="12548" width="16" style="11" customWidth="1"/>
    <col min="12549" max="12549" width="17.85546875" style="11" bestFit="1" customWidth="1"/>
    <col min="12550" max="12550" width="15" style="11" customWidth="1"/>
    <col min="12551" max="12551" width="14.42578125" style="11" customWidth="1"/>
    <col min="12552" max="12552" width="13.5703125" style="11" customWidth="1"/>
    <col min="12553" max="12553" width="12.28515625" style="11" customWidth="1"/>
    <col min="12554" max="12554" width="19.5703125" style="11" customWidth="1"/>
    <col min="12555" max="12555" width="12.5703125" style="11" customWidth="1"/>
    <col min="12556" max="12556" width="13.7109375" style="11" customWidth="1"/>
    <col min="12557" max="12557" width="18.140625" style="11" bestFit="1" customWidth="1"/>
    <col min="12558" max="12802" width="9.140625" style="11"/>
    <col min="12803" max="12803" width="72.85546875" style="11" customWidth="1"/>
    <col min="12804" max="12804" width="16" style="11" customWidth="1"/>
    <col min="12805" max="12805" width="17.85546875" style="11" bestFit="1" customWidth="1"/>
    <col min="12806" max="12806" width="15" style="11" customWidth="1"/>
    <col min="12807" max="12807" width="14.42578125" style="11" customWidth="1"/>
    <col min="12808" max="12808" width="13.5703125" style="11" customWidth="1"/>
    <col min="12809" max="12809" width="12.28515625" style="11" customWidth="1"/>
    <col min="12810" max="12810" width="19.5703125" style="11" customWidth="1"/>
    <col min="12811" max="12811" width="12.5703125" style="11" customWidth="1"/>
    <col min="12812" max="12812" width="13.7109375" style="11" customWidth="1"/>
    <col min="12813" max="12813" width="18.140625" style="11" bestFit="1" customWidth="1"/>
    <col min="12814" max="13058" width="9.140625" style="11"/>
    <col min="13059" max="13059" width="72.85546875" style="11" customWidth="1"/>
    <col min="13060" max="13060" width="16" style="11" customWidth="1"/>
    <col min="13061" max="13061" width="17.85546875" style="11" bestFit="1" customWidth="1"/>
    <col min="13062" max="13062" width="15" style="11" customWidth="1"/>
    <col min="13063" max="13063" width="14.42578125" style="11" customWidth="1"/>
    <col min="13064" max="13064" width="13.5703125" style="11" customWidth="1"/>
    <col min="13065" max="13065" width="12.28515625" style="11" customWidth="1"/>
    <col min="13066" max="13066" width="19.5703125" style="11" customWidth="1"/>
    <col min="13067" max="13067" width="12.5703125" style="11" customWidth="1"/>
    <col min="13068" max="13068" width="13.7109375" style="11" customWidth="1"/>
    <col min="13069" max="13069" width="18.140625" style="11" bestFit="1" customWidth="1"/>
    <col min="13070" max="13314" width="9.140625" style="11"/>
    <col min="13315" max="13315" width="72.85546875" style="11" customWidth="1"/>
    <col min="13316" max="13316" width="16" style="11" customWidth="1"/>
    <col min="13317" max="13317" width="17.85546875" style="11" bestFit="1" customWidth="1"/>
    <col min="13318" max="13318" width="15" style="11" customWidth="1"/>
    <col min="13319" max="13319" width="14.42578125" style="11" customWidth="1"/>
    <col min="13320" max="13320" width="13.5703125" style="11" customWidth="1"/>
    <col min="13321" max="13321" width="12.28515625" style="11" customWidth="1"/>
    <col min="13322" max="13322" width="19.5703125" style="11" customWidth="1"/>
    <col min="13323" max="13323" width="12.5703125" style="11" customWidth="1"/>
    <col min="13324" max="13324" width="13.7109375" style="11" customWidth="1"/>
    <col min="13325" max="13325" width="18.140625" style="11" bestFit="1" customWidth="1"/>
    <col min="13326" max="13570" width="9.140625" style="11"/>
    <col min="13571" max="13571" width="72.85546875" style="11" customWidth="1"/>
    <col min="13572" max="13572" width="16" style="11" customWidth="1"/>
    <col min="13573" max="13573" width="17.85546875" style="11" bestFit="1" customWidth="1"/>
    <col min="13574" max="13574" width="15" style="11" customWidth="1"/>
    <col min="13575" max="13575" width="14.42578125" style="11" customWidth="1"/>
    <col min="13576" max="13576" width="13.5703125" style="11" customWidth="1"/>
    <col min="13577" max="13577" width="12.28515625" style="11" customWidth="1"/>
    <col min="13578" max="13578" width="19.5703125" style="11" customWidth="1"/>
    <col min="13579" max="13579" width="12.5703125" style="11" customWidth="1"/>
    <col min="13580" max="13580" width="13.7109375" style="11" customWidth="1"/>
    <col min="13581" max="13581" width="18.140625" style="11" bestFit="1" customWidth="1"/>
    <col min="13582" max="13826" width="9.140625" style="11"/>
    <col min="13827" max="13827" width="72.85546875" style="11" customWidth="1"/>
    <col min="13828" max="13828" width="16" style="11" customWidth="1"/>
    <col min="13829" max="13829" width="17.85546875" style="11" bestFit="1" customWidth="1"/>
    <col min="13830" max="13830" width="15" style="11" customWidth="1"/>
    <col min="13831" max="13831" width="14.42578125" style="11" customWidth="1"/>
    <col min="13832" max="13832" width="13.5703125" style="11" customWidth="1"/>
    <col min="13833" max="13833" width="12.28515625" style="11" customWidth="1"/>
    <col min="13834" max="13834" width="19.5703125" style="11" customWidth="1"/>
    <col min="13835" max="13835" width="12.5703125" style="11" customWidth="1"/>
    <col min="13836" max="13836" width="13.7109375" style="11" customWidth="1"/>
    <col min="13837" max="13837" width="18.140625" style="11" bestFit="1" customWidth="1"/>
    <col min="13838" max="14082" width="9.140625" style="11"/>
    <col min="14083" max="14083" width="72.85546875" style="11" customWidth="1"/>
    <col min="14084" max="14084" width="16" style="11" customWidth="1"/>
    <col min="14085" max="14085" width="17.85546875" style="11" bestFit="1" customWidth="1"/>
    <col min="14086" max="14086" width="15" style="11" customWidth="1"/>
    <col min="14087" max="14087" width="14.42578125" style="11" customWidth="1"/>
    <col min="14088" max="14088" width="13.5703125" style="11" customWidth="1"/>
    <col min="14089" max="14089" width="12.28515625" style="11" customWidth="1"/>
    <col min="14090" max="14090" width="19.5703125" style="11" customWidth="1"/>
    <col min="14091" max="14091" width="12.5703125" style="11" customWidth="1"/>
    <col min="14092" max="14092" width="13.7109375" style="11" customWidth="1"/>
    <col min="14093" max="14093" width="18.140625" style="11" bestFit="1" customWidth="1"/>
    <col min="14094" max="14338" width="9.140625" style="11"/>
    <col min="14339" max="14339" width="72.85546875" style="11" customWidth="1"/>
    <col min="14340" max="14340" width="16" style="11" customWidth="1"/>
    <col min="14341" max="14341" width="17.85546875" style="11" bestFit="1" customWidth="1"/>
    <col min="14342" max="14342" width="15" style="11" customWidth="1"/>
    <col min="14343" max="14343" width="14.42578125" style="11" customWidth="1"/>
    <col min="14344" max="14344" width="13.5703125" style="11" customWidth="1"/>
    <col min="14345" max="14345" width="12.28515625" style="11" customWidth="1"/>
    <col min="14346" max="14346" width="19.5703125" style="11" customWidth="1"/>
    <col min="14347" max="14347" width="12.5703125" style="11" customWidth="1"/>
    <col min="14348" max="14348" width="13.7109375" style="11" customWidth="1"/>
    <col min="14349" max="14349" width="18.140625" style="11" bestFit="1" customWidth="1"/>
    <col min="14350" max="14594" width="9.140625" style="11"/>
    <col min="14595" max="14595" width="72.85546875" style="11" customWidth="1"/>
    <col min="14596" max="14596" width="16" style="11" customWidth="1"/>
    <col min="14597" max="14597" width="17.85546875" style="11" bestFit="1" customWidth="1"/>
    <col min="14598" max="14598" width="15" style="11" customWidth="1"/>
    <col min="14599" max="14599" width="14.42578125" style="11" customWidth="1"/>
    <col min="14600" max="14600" width="13.5703125" style="11" customWidth="1"/>
    <col min="14601" max="14601" width="12.28515625" style="11" customWidth="1"/>
    <col min="14602" max="14602" width="19.5703125" style="11" customWidth="1"/>
    <col min="14603" max="14603" width="12.5703125" style="11" customWidth="1"/>
    <col min="14604" max="14604" width="13.7109375" style="11" customWidth="1"/>
    <col min="14605" max="14605" width="18.140625" style="11" bestFit="1" customWidth="1"/>
    <col min="14606" max="14850" width="9.140625" style="11"/>
    <col min="14851" max="14851" width="72.85546875" style="11" customWidth="1"/>
    <col min="14852" max="14852" width="16" style="11" customWidth="1"/>
    <col min="14853" max="14853" width="17.85546875" style="11" bestFit="1" customWidth="1"/>
    <col min="14854" max="14854" width="15" style="11" customWidth="1"/>
    <col min="14855" max="14855" width="14.42578125" style="11" customWidth="1"/>
    <col min="14856" max="14856" width="13.5703125" style="11" customWidth="1"/>
    <col min="14857" max="14857" width="12.28515625" style="11" customWidth="1"/>
    <col min="14858" max="14858" width="19.5703125" style="11" customWidth="1"/>
    <col min="14859" max="14859" width="12.5703125" style="11" customWidth="1"/>
    <col min="14860" max="14860" width="13.7109375" style="11" customWidth="1"/>
    <col min="14861" max="14861" width="18.140625" style="11" bestFit="1" customWidth="1"/>
    <col min="14862" max="15106" width="9.140625" style="11"/>
    <col min="15107" max="15107" width="72.85546875" style="11" customWidth="1"/>
    <col min="15108" max="15108" width="16" style="11" customWidth="1"/>
    <col min="15109" max="15109" width="17.85546875" style="11" bestFit="1" customWidth="1"/>
    <col min="15110" max="15110" width="15" style="11" customWidth="1"/>
    <col min="15111" max="15111" width="14.42578125" style="11" customWidth="1"/>
    <col min="15112" max="15112" width="13.5703125" style="11" customWidth="1"/>
    <col min="15113" max="15113" width="12.28515625" style="11" customWidth="1"/>
    <col min="15114" max="15114" width="19.5703125" style="11" customWidth="1"/>
    <col min="15115" max="15115" width="12.5703125" style="11" customWidth="1"/>
    <col min="15116" max="15116" width="13.7109375" style="11" customWidth="1"/>
    <col min="15117" max="15117" width="18.140625" style="11" bestFit="1" customWidth="1"/>
    <col min="15118" max="15362" width="9.140625" style="11"/>
    <col min="15363" max="15363" width="72.85546875" style="11" customWidth="1"/>
    <col min="15364" max="15364" width="16" style="11" customWidth="1"/>
    <col min="15365" max="15365" width="17.85546875" style="11" bestFit="1" customWidth="1"/>
    <col min="15366" max="15366" width="15" style="11" customWidth="1"/>
    <col min="15367" max="15367" width="14.42578125" style="11" customWidth="1"/>
    <col min="15368" max="15368" width="13.5703125" style="11" customWidth="1"/>
    <col min="15369" max="15369" width="12.28515625" style="11" customWidth="1"/>
    <col min="15370" max="15370" width="19.5703125" style="11" customWidth="1"/>
    <col min="15371" max="15371" width="12.5703125" style="11" customWidth="1"/>
    <col min="15372" max="15372" width="13.7109375" style="11" customWidth="1"/>
    <col min="15373" max="15373" width="18.140625" style="11" bestFit="1" customWidth="1"/>
    <col min="15374" max="15618" width="9.140625" style="11"/>
    <col min="15619" max="15619" width="72.85546875" style="11" customWidth="1"/>
    <col min="15620" max="15620" width="16" style="11" customWidth="1"/>
    <col min="15621" max="15621" width="17.85546875" style="11" bestFit="1" customWidth="1"/>
    <col min="15622" max="15622" width="15" style="11" customWidth="1"/>
    <col min="15623" max="15623" width="14.42578125" style="11" customWidth="1"/>
    <col min="15624" max="15624" width="13.5703125" style="11" customWidth="1"/>
    <col min="15625" max="15625" width="12.28515625" style="11" customWidth="1"/>
    <col min="15626" max="15626" width="19.5703125" style="11" customWidth="1"/>
    <col min="15627" max="15627" width="12.5703125" style="11" customWidth="1"/>
    <col min="15628" max="15628" width="13.7109375" style="11" customWidth="1"/>
    <col min="15629" max="15629" width="18.140625" style="11" bestFit="1" customWidth="1"/>
    <col min="15630" max="15874" width="9.140625" style="11"/>
    <col min="15875" max="15875" width="72.85546875" style="11" customWidth="1"/>
    <col min="15876" max="15876" width="16" style="11" customWidth="1"/>
    <col min="15877" max="15877" width="17.85546875" style="11" bestFit="1" customWidth="1"/>
    <col min="15878" max="15878" width="15" style="11" customWidth="1"/>
    <col min="15879" max="15879" width="14.42578125" style="11" customWidth="1"/>
    <col min="15880" max="15880" width="13.5703125" style="11" customWidth="1"/>
    <col min="15881" max="15881" width="12.28515625" style="11" customWidth="1"/>
    <col min="15882" max="15882" width="19.5703125" style="11" customWidth="1"/>
    <col min="15883" max="15883" width="12.5703125" style="11" customWidth="1"/>
    <col min="15884" max="15884" width="13.7109375" style="11" customWidth="1"/>
    <col min="15885" max="15885" width="18.140625" style="11" bestFit="1" customWidth="1"/>
    <col min="15886" max="16130" width="9.140625" style="11"/>
    <col min="16131" max="16131" width="72.85546875" style="11" customWidth="1"/>
    <col min="16132" max="16132" width="16" style="11" customWidth="1"/>
    <col min="16133" max="16133" width="17.85546875" style="11" bestFit="1" customWidth="1"/>
    <col min="16134" max="16134" width="15" style="11" customWidth="1"/>
    <col min="16135" max="16135" width="14.42578125" style="11" customWidth="1"/>
    <col min="16136" max="16136" width="13.5703125" style="11" customWidth="1"/>
    <col min="16137" max="16137" width="12.28515625" style="11" customWidth="1"/>
    <col min="16138" max="16138" width="19.5703125" style="11" customWidth="1"/>
    <col min="16139" max="16139" width="12.5703125" style="11" customWidth="1"/>
    <col min="16140" max="16140" width="13.7109375" style="11" customWidth="1"/>
    <col min="16141" max="16141" width="18.140625" style="11" bestFit="1" customWidth="1"/>
    <col min="16142" max="16384" width="9.140625" style="11"/>
  </cols>
  <sheetData>
    <row r="1" spans="1:15" ht="17.25" customHeight="1">
      <c r="A1" s="571"/>
      <c r="B1" s="572"/>
      <c r="C1" s="572"/>
      <c r="D1" s="572"/>
      <c r="E1" s="572"/>
      <c r="F1" s="572"/>
      <c r="G1" s="572"/>
      <c r="H1" s="572"/>
      <c r="I1" s="572"/>
      <c r="J1" s="572"/>
      <c r="K1" s="572"/>
      <c r="L1" s="572"/>
      <c r="M1" s="572"/>
    </row>
    <row r="2" spans="1:15" ht="409.6" customHeight="1">
      <c r="A2" s="572"/>
      <c r="B2" s="572"/>
      <c r="C2" s="572"/>
      <c r="D2" s="572"/>
      <c r="E2" s="572"/>
      <c r="F2" s="572"/>
      <c r="G2" s="572"/>
      <c r="H2" s="572"/>
      <c r="I2" s="572"/>
      <c r="J2" s="572"/>
      <c r="K2" s="572"/>
      <c r="L2" s="572"/>
      <c r="M2" s="572"/>
    </row>
    <row r="3" spans="1:15" s="431" customFormat="1" ht="67.5" customHeight="1">
      <c r="A3" s="573"/>
      <c r="B3" s="573"/>
      <c r="C3" s="573"/>
      <c r="D3" s="573"/>
      <c r="E3" s="573"/>
      <c r="F3" s="573"/>
      <c r="G3" s="573"/>
      <c r="H3" s="573"/>
      <c r="I3" s="573"/>
      <c r="J3" s="573"/>
      <c r="K3" s="573"/>
      <c r="L3" s="573"/>
      <c r="M3" s="573"/>
    </row>
    <row r="4" spans="1:15" s="431" customFormat="1" ht="107.25" customHeight="1">
      <c r="A4" s="574" t="s">
        <v>671</v>
      </c>
      <c r="B4" s="575"/>
      <c r="C4" s="575"/>
      <c r="D4" s="575"/>
      <c r="E4" s="575"/>
      <c r="F4" s="575"/>
      <c r="G4" s="575"/>
      <c r="H4" s="575"/>
      <c r="I4" s="575"/>
      <c r="J4" s="575"/>
      <c r="K4" s="575"/>
      <c r="L4" s="575"/>
      <c r="M4" s="575"/>
    </row>
    <row r="5" spans="1:15" s="432" customFormat="1" ht="73.5" customHeight="1">
      <c r="M5" s="433"/>
    </row>
    <row r="6" spans="1:15" s="437" customFormat="1" ht="129" customHeight="1" thickBot="1">
      <c r="A6" s="434" t="s">
        <v>582</v>
      </c>
      <c r="B6" s="435" t="s">
        <v>576</v>
      </c>
      <c r="C6" s="435" t="s">
        <v>583</v>
      </c>
      <c r="D6" s="435" t="s">
        <v>584</v>
      </c>
      <c r="E6" s="435" t="s">
        <v>585</v>
      </c>
      <c r="F6" s="435" t="s">
        <v>586</v>
      </c>
      <c r="G6" s="435" t="s">
        <v>587</v>
      </c>
      <c r="H6" s="435" t="s">
        <v>588</v>
      </c>
      <c r="I6" s="435" t="s">
        <v>589</v>
      </c>
      <c r="J6" s="435" t="s">
        <v>590</v>
      </c>
      <c r="K6" s="435" t="s">
        <v>591</v>
      </c>
      <c r="L6" s="435" t="s">
        <v>142</v>
      </c>
      <c r="M6" s="436" t="s">
        <v>592</v>
      </c>
    </row>
    <row r="7" spans="1:15" s="432" customFormat="1" ht="39" hidden="1" customHeight="1">
      <c r="A7" s="438"/>
      <c r="B7" s="439"/>
      <c r="C7" s="439"/>
      <c r="D7" s="439"/>
      <c r="E7" s="440"/>
      <c r="F7" s="440"/>
      <c r="G7" s="440"/>
      <c r="H7" s="440"/>
      <c r="I7" s="439"/>
      <c r="J7" s="439"/>
      <c r="K7" s="439"/>
      <c r="L7" s="439"/>
      <c r="M7" s="441"/>
    </row>
    <row r="8" spans="1:15" s="432" customFormat="1" ht="74.25" customHeight="1" thickBot="1">
      <c r="A8" s="442" t="s">
        <v>493</v>
      </c>
      <c r="B8" s="443">
        <f>SUM(B9:B17)</f>
        <v>30474.288863299105</v>
      </c>
      <c r="C8" s="443">
        <f t="shared" ref="C8:K8" si="0">SUM(C9:C17)</f>
        <v>5674.5812191025989</v>
      </c>
      <c r="D8" s="443">
        <f t="shared" si="0"/>
        <v>12881.045964687102</v>
      </c>
      <c r="E8" s="443">
        <f t="shared" si="0"/>
        <v>0</v>
      </c>
      <c r="F8" s="443">
        <f t="shared" si="0"/>
        <v>101.5766432252</v>
      </c>
      <c r="G8" s="443">
        <f t="shared" si="0"/>
        <v>15.701609240800002</v>
      </c>
      <c r="H8" s="443">
        <f t="shared" si="0"/>
        <v>1.9638939320999997E-5</v>
      </c>
      <c r="I8" s="443">
        <f t="shared" si="0"/>
        <v>-711.1986299998</v>
      </c>
      <c r="J8" s="443">
        <f t="shared" si="0"/>
        <v>11.656499999999999</v>
      </c>
      <c r="K8" s="443">
        <f t="shared" si="0"/>
        <v>0.12870632100000001</v>
      </c>
      <c r="L8" s="443">
        <f>L9+L10+L11+L12+L13+L14+L15+L16+L17</f>
        <v>48447.780895514952</v>
      </c>
      <c r="M8" s="444">
        <f>Table133[[#This Row],[Total]]/L49</f>
        <v>0.24916553882937151</v>
      </c>
      <c r="O8" s="445"/>
    </row>
    <row r="9" spans="1:15" s="432" customFormat="1" ht="69.75" customHeight="1" thickBot="1">
      <c r="A9" s="446" t="s">
        <v>593</v>
      </c>
      <c r="B9" s="447">
        <v>0</v>
      </c>
      <c r="C9" s="447">
        <v>2032.1714999999999</v>
      </c>
      <c r="D9" s="447">
        <v>0</v>
      </c>
      <c r="E9" s="447">
        <v>0</v>
      </c>
      <c r="F9" s="447">
        <v>0</v>
      </c>
      <c r="G9" s="447">
        <v>0</v>
      </c>
      <c r="H9" s="447">
        <v>0</v>
      </c>
      <c r="I9" s="447">
        <v>0</v>
      </c>
      <c r="J9" s="447">
        <v>0</v>
      </c>
      <c r="K9" s="447">
        <v>0</v>
      </c>
      <c r="L9" s="447">
        <f>SUM(Table133[[#This Row],[Principal]:[Other Charges]])</f>
        <v>2032.1714999999999</v>
      </c>
      <c r="M9" s="448"/>
      <c r="O9" s="445"/>
    </row>
    <row r="10" spans="1:15" s="432" customFormat="1" ht="69.75" customHeight="1" thickBot="1">
      <c r="A10" s="446" t="s">
        <v>594</v>
      </c>
      <c r="B10" s="447">
        <v>0</v>
      </c>
      <c r="C10" s="447">
        <v>0</v>
      </c>
      <c r="D10" s="447">
        <v>0</v>
      </c>
      <c r="E10" s="447">
        <v>0</v>
      </c>
      <c r="F10" s="447">
        <v>0</v>
      </c>
      <c r="G10" s="447">
        <v>0</v>
      </c>
      <c r="H10" s="447">
        <v>0</v>
      </c>
      <c r="I10" s="447">
        <v>0</v>
      </c>
      <c r="J10" s="447">
        <v>0</v>
      </c>
      <c r="K10" s="447">
        <v>0</v>
      </c>
      <c r="L10" s="447">
        <f>SUM(Table133[[#This Row],[Principal]:[Other Charges]])</f>
        <v>0</v>
      </c>
      <c r="M10" s="448"/>
      <c r="O10" s="445"/>
    </row>
    <row r="11" spans="1:15" s="432" customFormat="1" ht="69.75" customHeight="1" thickBot="1">
      <c r="A11" s="446" t="s">
        <v>595</v>
      </c>
      <c r="B11" s="447">
        <v>0</v>
      </c>
      <c r="C11" s="447">
        <v>55.638560845000008</v>
      </c>
      <c r="D11" s="447">
        <v>0</v>
      </c>
      <c r="E11" s="447">
        <v>0</v>
      </c>
      <c r="F11" s="447">
        <v>0</v>
      </c>
      <c r="G11" s="447">
        <v>0</v>
      </c>
      <c r="H11" s="447">
        <v>0</v>
      </c>
      <c r="I11" s="447">
        <v>0</v>
      </c>
      <c r="J11" s="447">
        <v>0</v>
      </c>
      <c r="K11" s="447">
        <v>0</v>
      </c>
      <c r="L11" s="447">
        <f>SUM(Table133[[#This Row],[Principal]:[Other Charges]])</f>
        <v>55.638560845000008</v>
      </c>
      <c r="M11" s="448"/>
      <c r="O11" s="449"/>
    </row>
    <row r="12" spans="1:15" s="432" customFormat="1" ht="69.75" customHeight="1" thickBot="1">
      <c r="A12" s="446" t="s">
        <v>596</v>
      </c>
      <c r="B12" s="447">
        <v>0</v>
      </c>
      <c r="C12" s="447">
        <v>0</v>
      </c>
      <c r="D12" s="447">
        <v>0</v>
      </c>
      <c r="E12" s="447">
        <v>0</v>
      </c>
      <c r="F12" s="447">
        <v>0</v>
      </c>
      <c r="G12" s="447">
        <v>0</v>
      </c>
      <c r="H12" s="447">
        <v>0</v>
      </c>
      <c r="I12" s="447">
        <v>0</v>
      </c>
      <c r="J12" s="447">
        <v>11.656499999999999</v>
      </c>
      <c r="K12" s="447">
        <v>0</v>
      </c>
      <c r="L12" s="447">
        <f>SUM(Table133[[#This Row],[Principal]:[Other Charges]])</f>
        <v>11.656499999999999</v>
      </c>
      <c r="M12" s="448"/>
      <c r="O12" s="449"/>
    </row>
    <row r="13" spans="1:15" s="432" customFormat="1" ht="69.75" customHeight="1" thickBot="1">
      <c r="A13" s="446" t="s">
        <v>597</v>
      </c>
      <c r="B13" s="447">
        <v>0</v>
      </c>
      <c r="C13" s="447">
        <v>0</v>
      </c>
      <c r="D13" s="447">
        <v>0</v>
      </c>
      <c r="E13" s="447">
        <v>0</v>
      </c>
      <c r="F13" s="447">
        <v>0</v>
      </c>
      <c r="G13" s="447">
        <v>0</v>
      </c>
      <c r="H13" s="447">
        <v>0</v>
      </c>
      <c r="I13" s="447">
        <v>0</v>
      </c>
      <c r="J13" s="447">
        <v>0</v>
      </c>
      <c r="K13" s="447">
        <v>0</v>
      </c>
      <c r="L13" s="447">
        <f>SUM(Table133[[#This Row],[Principal]:[Other Charges]])</f>
        <v>0</v>
      </c>
      <c r="M13" s="448"/>
      <c r="O13" s="449"/>
    </row>
    <row r="14" spans="1:15" s="432" customFormat="1" ht="69.75" customHeight="1" thickBot="1">
      <c r="A14" s="446" t="s">
        <v>598</v>
      </c>
      <c r="B14" s="447">
        <v>28965.941154430104</v>
      </c>
      <c r="C14" s="447">
        <v>3395.4652860035994</v>
      </c>
      <c r="D14" s="447">
        <v>12851.636394687102</v>
      </c>
      <c r="E14" s="447">
        <v>0</v>
      </c>
      <c r="F14" s="447">
        <v>101.5766432252</v>
      </c>
      <c r="G14" s="447">
        <v>15.701609240800002</v>
      </c>
      <c r="H14" s="447">
        <v>1.9638939320999997E-5</v>
      </c>
      <c r="I14" s="450">
        <v>-711.12528999979997</v>
      </c>
      <c r="J14" s="447">
        <v>0</v>
      </c>
      <c r="K14" s="451">
        <v>0</v>
      </c>
      <c r="L14" s="447">
        <f>SUM(Table133[[#This Row],[Principal]:[Other Charges]])</f>
        <v>44619.195817225947</v>
      </c>
      <c r="M14" s="448"/>
      <c r="O14" s="445"/>
    </row>
    <row r="15" spans="1:15" s="432" customFormat="1" ht="69.75" customHeight="1" thickBot="1">
      <c r="A15" s="446" t="s">
        <v>599</v>
      </c>
      <c r="B15" s="447">
        <v>1508.3477088689999</v>
      </c>
      <c r="C15" s="447">
        <v>191.30587225400004</v>
      </c>
      <c r="D15" s="447">
        <v>0</v>
      </c>
      <c r="E15" s="447">
        <v>0</v>
      </c>
      <c r="F15" s="447">
        <v>0</v>
      </c>
      <c r="G15" s="447">
        <v>0</v>
      </c>
      <c r="H15" s="447">
        <v>0</v>
      </c>
      <c r="I15" s="447">
        <v>0</v>
      </c>
      <c r="J15" s="447">
        <v>0</v>
      </c>
      <c r="K15" s="447">
        <v>0.12870632100000001</v>
      </c>
      <c r="L15" s="447">
        <f>SUM(Table133[[#This Row],[Principal]:[Other Charges]])</f>
        <v>1699.7822874439998</v>
      </c>
      <c r="M15" s="448"/>
      <c r="O15" s="452"/>
    </row>
    <row r="16" spans="1:15" s="432" customFormat="1" ht="69.75" customHeight="1" thickBot="1">
      <c r="A16" s="446" t="s">
        <v>600</v>
      </c>
      <c r="B16" s="447">
        <v>0</v>
      </c>
      <c r="C16" s="447">
        <v>0</v>
      </c>
      <c r="D16" s="447">
        <v>29.409569999999999</v>
      </c>
      <c r="E16" s="447">
        <v>0</v>
      </c>
      <c r="F16" s="447">
        <v>0</v>
      </c>
      <c r="G16" s="447">
        <v>0</v>
      </c>
      <c r="H16" s="447">
        <v>0</v>
      </c>
      <c r="I16" s="450">
        <v>-7.3340000000000002E-2</v>
      </c>
      <c r="J16" s="447">
        <v>0</v>
      </c>
      <c r="K16" s="447">
        <v>0</v>
      </c>
      <c r="L16" s="447">
        <f>SUM(Table133[[#This Row],[Principal]:[Other Charges]])</f>
        <v>29.336229999999997</v>
      </c>
      <c r="M16" s="448"/>
      <c r="O16" s="453"/>
    </row>
    <row r="17" spans="1:15" s="432" customFormat="1" ht="69.75" customHeight="1" thickBot="1">
      <c r="A17" s="454" t="s">
        <v>601</v>
      </c>
      <c r="B17" s="455">
        <v>0</v>
      </c>
      <c r="C17" s="455">
        <v>0</v>
      </c>
      <c r="D17" s="455">
        <v>0</v>
      </c>
      <c r="E17" s="455">
        <v>0</v>
      </c>
      <c r="F17" s="455">
        <v>0</v>
      </c>
      <c r="G17" s="455">
        <v>0</v>
      </c>
      <c r="H17" s="455">
        <v>0</v>
      </c>
      <c r="I17" s="456">
        <v>0</v>
      </c>
      <c r="J17" s="455">
        <v>0</v>
      </c>
      <c r="K17" s="455">
        <v>0</v>
      </c>
      <c r="L17" s="447">
        <f>SUM(Table133[[#This Row],[Principal]:[Other Charges]])</f>
        <v>0</v>
      </c>
      <c r="M17" s="457"/>
      <c r="O17" s="453"/>
    </row>
    <row r="18" spans="1:15" s="432" customFormat="1" ht="69.75" customHeight="1" thickBot="1">
      <c r="A18" s="458"/>
      <c r="B18" s="459"/>
      <c r="C18" s="459"/>
      <c r="D18" s="459"/>
      <c r="E18" s="459"/>
      <c r="F18" s="459"/>
      <c r="G18" s="459"/>
      <c r="H18" s="459"/>
      <c r="I18" s="459"/>
      <c r="J18" s="459"/>
      <c r="K18" s="459"/>
      <c r="L18" s="459"/>
      <c r="M18" s="460"/>
    </row>
    <row r="19" spans="1:15" s="432" customFormat="1" ht="69.75" customHeight="1" thickBot="1">
      <c r="A19" s="461" t="s">
        <v>602</v>
      </c>
      <c r="B19" s="462">
        <f>B20+B30+B31+B32+B33</f>
        <v>3846.1538500000001</v>
      </c>
      <c r="C19" s="462">
        <f t="shared" ref="C19:L19" si="1">C20+C30+C31+C32+C33</f>
        <v>5382.0958475000007</v>
      </c>
      <c r="D19" s="462">
        <f t="shared" si="1"/>
        <v>0</v>
      </c>
      <c r="E19" s="462">
        <f t="shared" si="1"/>
        <v>0</v>
      </c>
      <c r="F19" s="462">
        <f t="shared" si="1"/>
        <v>0</v>
      </c>
      <c r="G19" s="462">
        <f t="shared" si="1"/>
        <v>0</v>
      </c>
      <c r="H19" s="462">
        <f t="shared" si="1"/>
        <v>9.6210000000000004E-2</v>
      </c>
      <c r="I19" s="462">
        <f t="shared" si="1"/>
        <v>0</v>
      </c>
      <c r="J19" s="462">
        <f t="shared" si="1"/>
        <v>1051.9651957239998</v>
      </c>
      <c r="K19" s="462">
        <f t="shared" si="1"/>
        <v>462.14629250000002</v>
      </c>
      <c r="L19" s="462">
        <f t="shared" si="1"/>
        <v>10742.457395723999</v>
      </c>
      <c r="M19" s="444">
        <f>Table133[[#This Row],[Total]]/L49</f>
        <v>5.524814833376461E-2</v>
      </c>
    </row>
    <row r="20" spans="1:15" s="432" customFormat="1" ht="69.75" customHeight="1" thickBot="1">
      <c r="A20" s="463" t="s">
        <v>603</v>
      </c>
      <c r="B20" s="447">
        <f t="shared" ref="B20:K20" si="2">B21+B22+B23+B24+B25+B26+B27+B28</f>
        <v>0</v>
      </c>
      <c r="C20" s="447">
        <f t="shared" si="2"/>
        <v>0</v>
      </c>
      <c r="D20" s="447">
        <f t="shared" si="2"/>
        <v>0</v>
      </c>
      <c r="E20" s="447">
        <f t="shared" si="2"/>
        <v>0</v>
      </c>
      <c r="F20" s="447">
        <f t="shared" si="2"/>
        <v>0</v>
      </c>
      <c r="G20" s="447">
        <f t="shared" si="2"/>
        <v>0</v>
      </c>
      <c r="H20" s="447">
        <f t="shared" si="2"/>
        <v>0</v>
      </c>
      <c r="I20" s="447">
        <f t="shared" si="2"/>
        <v>0</v>
      </c>
      <c r="J20" s="447">
        <f>J21+J22+J23+J24+J25+J26+J27+J28+J29</f>
        <v>0</v>
      </c>
      <c r="K20" s="447">
        <f t="shared" si="2"/>
        <v>0</v>
      </c>
      <c r="L20" s="447">
        <f>L21+L22+L23+L24+L25+L26+L27+L28+L29</f>
        <v>0</v>
      </c>
      <c r="M20" s="448"/>
    </row>
    <row r="21" spans="1:15" s="432" customFormat="1" ht="75.75" thickBot="1">
      <c r="A21" s="463" t="s">
        <v>604</v>
      </c>
      <c r="B21" s="447">
        <v>0</v>
      </c>
      <c r="C21" s="447">
        <v>0</v>
      </c>
      <c r="D21" s="447">
        <v>0</v>
      </c>
      <c r="E21" s="447">
        <v>0</v>
      </c>
      <c r="F21" s="447">
        <v>0</v>
      </c>
      <c r="G21" s="447">
        <v>0</v>
      </c>
      <c r="H21" s="447">
        <v>0</v>
      </c>
      <c r="I21" s="447">
        <v>0</v>
      </c>
      <c r="J21" s="447">
        <v>0</v>
      </c>
      <c r="K21" s="447">
        <v>0</v>
      </c>
      <c r="L21" s="447">
        <f>SUM(Table133[[#This Row],[Principal]:[Other Charges]])</f>
        <v>0</v>
      </c>
      <c r="M21" s="448"/>
    </row>
    <row r="22" spans="1:15" s="432" customFormat="1" ht="75.75" thickBot="1">
      <c r="A22" s="463" t="s">
        <v>605</v>
      </c>
      <c r="B22" s="447">
        <v>0</v>
      </c>
      <c r="C22" s="447">
        <v>0</v>
      </c>
      <c r="D22" s="447">
        <v>0</v>
      </c>
      <c r="E22" s="447">
        <v>0</v>
      </c>
      <c r="F22" s="447">
        <v>0</v>
      </c>
      <c r="G22" s="447">
        <v>0</v>
      </c>
      <c r="H22" s="447">
        <v>0</v>
      </c>
      <c r="I22" s="447">
        <v>0</v>
      </c>
      <c r="J22" s="447">
        <v>0</v>
      </c>
      <c r="K22" s="447">
        <v>0</v>
      </c>
      <c r="L22" s="447">
        <f>SUM(Table133[[#This Row],[Principal]:[Other Charges]])</f>
        <v>0</v>
      </c>
      <c r="M22" s="448"/>
    </row>
    <row r="23" spans="1:15" s="432" customFormat="1" ht="75.75" thickBot="1">
      <c r="A23" s="463" t="s">
        <v>606</v>
      </c>
      <c r="B23" s="447">
        <v>0</v>
      </c>
      <c r="C23" s="447">
        <v>0</v>
      </c>
      <c r="D23" s="447">
        <v>0</v>
      </c>
      <c r="E23" s="447">
        <v>0</v>
      </c>
      <c r="F23" s="447">
        <v>0</v>
      </c>
      <c r="G23" s="447">
        <v>0</v>
      </c>
      <c r="H23" s="447">
        <v>0</v>
      </c>
      <c r="I23" s="447">
        <v>0</v>
      </c>
      <c r="J23" s="447">
        <v>0</v>
      </c>
      <c r="K23" s="447">
        <v>0</v>
      </c>
      <c r="L23" s="447">
        <f>SUM(Table133[[#This Row],[Principal]:[Other Charges]])</f>
        <v>0</v>
      </c>
      <c r="M23" s="448"/>
    </row>
    <row r="24" spans="1:15" s="432" customFormat="1" ht="99.75" customHeight="1" thickBot="1">
      <c r="A24" s="463" t="s">
        <v>607</v>
      </c>
      <c r="B24" s="447">
        <v>0</v>
      </c>
      <c r="C24" s="447">
        <v>0</v>
      </c>
      <c r="D24" s="447">
        <v>0</v>
      </c>
      <c r="E24" s="447">
        <v>0</v>
      </c>
      <c r="F24" s="447">
        <v>0</v>
      </c>
      <c r="G24" s="447">
        <v>0</v>
      </c>
      <c r="H24" s="447">
        <v>0</v>
      </c>
      <c r="I24" s="447">
        <v>0</v>
      </c>
      <c r="J24" s="447">
        <v>0</v>
      </c>
      <c r="K24" s="447">
        <v>0</v>
      </c>
      <c r="L24" s="447">
        <f>SUM(Table133[[#This Row],[Principal]:[Other Charges]])</f>
        <v>0</v>
      </c>
      <c r="M24" s="448"/>
    </row>
    <row r="25" spans="1:15" s="432" customFormat="1" ht="51.75" customHeight="1" thickBot="1">
      <c r="A25" s="463" t="s">
        <v>608</v>
      </c>
      <c r="B25" s="447">
        <v>0</v>
      </c>
      <c r="C25" s="447">
        <v>0</v>
      </c>
      <c r="D25" s="447">
        <v>0</v>
      </c>
      <c r="E25" s="447">
        <v>0</v>
      </c>
      <c r="F25" s="447">
        <v>0</v>
      </c>
      <c r="G25" s="447">
        <v>0</v>
      </c>
      <c r="H25" s="447">
        <v>0</v>
      </c>
      <c r="I25" s="464">
        <v>0</v>
      </c>
      <c r="J25" s="447">
        <v>0</v>
      </c>
      <c r="K25" s="447">
        <v>0</v>
      </c>
      <c r="L25" s="447">
        <f>SUM(Table133[[#This Row],[Principal]:[Other Charges]])</f>
        <v>0</v>
      </c>
      <c r="M25" s="448"/>
    </row>
    <row r="26" spans="1:15" s="432" customFormat="1" ht="80.25" customHeight="1" thickBot="1">
      <c r="A26" s="463" t="s">
        <v>609</v>
      </c>
      <c r="B26" s="447">
        <v>0</v>
      </c>
      <c r="C26" s="447">
        <v>0</v>
      </c>
      <c r="D26" s="447">
        <v>0</v>
      </c>
      <c r="E26" s="447">
        <v>0</v>
      </c>
      <c r="F26" s="447">
        <v>0</v>
      </c>
      <c r="G26" s="447">
        <v>0</v>
      </c>
      <c r="H26" s="447">
        <v>0</v>
      </c>
      <c r="I26" s="447">
        <v>0</v>
      </c>
      <c r="J26" s="447">
        <v>0</v>
      </c>
      <c r="K26" s="447">
        <v>0</v>
      </c>
      <c r="L26" s="447">
        <f>SUM(Table133[[#This Row],[Principal]:[Other Charges]])</f>
        <v>0</v>
      </c>
      <c r="M26" s="448"/>
    </row>
    <row r="27" spans="1:15" s="432" customFormat="1" ht="87" customHeight="1" thickBot="1">
      <c r="A27" s="463" t="s">
        <v>610</v>
      </c>
      <c r="B27" s="447">
        <v>0</v>
      </c>
      <c r="C27" s="447">
        <v>0</v>
      </c>
      <c r="D27" s="447">
        <v>0</v>
      </c>
      <c r="E27" s="447">
        <v>0</v>
      </c>
      <c r="F27" s="447">
        <v>0</v>
      </c>
      <c r="G27" s="447">
        <v>0</v>
      </c>
      <c r="H27" s="447">
        <v>0</v>
      </c>
      <c r="I27" s="447">
        <v>0</v>
      </c>
      <c r="J27" s="447">
        <v>0</v>
      </c>
      <c r="K27" s="447">
        <v>0</v>
      </c>
      <c r="L27" s="447">
        <f>SUM(Table133[[#This Row],[Principal]:[Other Charges]])</f>
        <v>0</v>
      </c>
      <c r="M27" s="448"/>
    </row>
    <row r="28" spans="1:15" s="432" customFormat="1" ht="81" customHeight="1" thickBot="1">
      <c r="A28" s="463" t="s">
        <v>611</v>
      </c>
      <c r="B28" s="447">
        <v>0</v>
      </c>
      <c r="C28" s="447">
        <v>0</v>
      </c>
      <c r="D28" s="447">
        <v>0</v>
      </c>
      <c r="E28" s="447">
        <v>0</v>
      </c>
      <c r="F28" s="447">
        <v>0</v>
      </c>
      <c r="G28" s="447">
        <v>0</v>
      </c>
      <c r="H28" s="447">
        <v>0</v>
      </c>
      <c r="I28" s="447">
        <v>0</v>
      </c>
      <c r="J28" s="447">
        <v>0</v>
      </c>
      <c r="K28" s="447">
        <v>0</v>
      </c>
      <c r="L28" s="447">
        <f>SUM(Table133[[#This Row],[Principal]:[Other Charges]])</f>
        <v>0</v>
      </c>
      <c r="M28" s="448"/>
    </row>
    <row r="29" spans="1:15" s="432" customFormat="1" ht="108" customHeight="1" thickBot="1">
      <c r="A29" s="463" t="s">
        <v>672</v>
      </c>
      <c r="B29" s="447">
        <v>0</v>
      </c>
      <c r="C29" s="447">
        <v>0</v>
      </c>
      <c r="D29" s="447">
        <v>0</v>
      </c>
      <c r="E29" s="447">
        <v>0</v>
      </c>
      <c r="F29" s="447">
        <v>0</v>
      </c>
      <c r="G29" s="447">
        <v>0</v>
      </c>
      <c r="H29" s="447">
        <v>0</v>
      </c>
      <c r="I29" s="447">
        <v>0</v>
      </c>
      <c r="J29" s="447">
        <v>0</v>
      </c>
      <c r="K29" s="447">
        <v>0</v>
      </c>
      <c r="L29" s="447">
        <f>SUM(Table133[[#This Row],[Principal]:[Other Charges]])</f>
        <v>0</v>
      </c>
      <c r="M29" s="448"/>
    </row>
    <row r="30" spans="1:15" s="432" customFormat="1" ht="81" customHeight="1" thickBot="1">
      <c r="A30" s="463" t="s">
        <v>673</v>
      </c>
      <c r="B30" s="447">
        <v>0</v>
      </c>
      <c r="C30" s="447">
        <v>106.01667999999999</v>
      </c>
      <c r="D30" s="447">
        <v>0</v>
      </c>
      <c r="E30" s="447">
        <v>0</v>
      </c>
      <c r="F30" s="447">
        <v>0</v>
      </c>
      <c r="G30" s="447">
        <v>0</v>
      </c>
      <c r="H30" s="447">
        <v>0</v>
      </c>
      <c r="I30" s="447">
        <v>0</v>
      </c>
      <c r="J30" s="447">
        <v>281.00440999999995</v>
      </c>
      <c r="K30" s="447">
        <v>277.88398000000001</v>
      </c>
      <c r="L30" s="447">
        <f>SUM(Table133[[#This Row],[Principal]:[Other Charges]])</f>
        <v>664.90507000000002</v>
      </c>
      <c r="M30" s="448"/>
    </row>
    <row r="31" spans="1:15" s="432" customFormat="1" ht="69.75" customHeight="1" thickBot="1">
      <c r="A31" s="463" t="s">
        <v>612</v>
      </c>
      <c r="B31" s="447">
        <v>3846.1538500000001</v>
      </c>
      <c r="C31" s="447">
        <v>2544.46173</v>
      </c>
      <c r="D31" s="447">
        <v>0</v>
      </c>
      <c r="E31" s="447">
        <v>0</v>
      </c>
      <c r="F31" s="447">
        <v>0</v>
      </c>
      <c r="G31" s="447">
        <v>0</v>
      </c>
      <c r="H31" s="447">
        <v>9.6210000000000004E-2</v>
      </c>
      <c r="I31" s="447">
        <v>0</v>
      </c>
      <c r="J31" s="447">
        <v>721.51634572399996</v>
      </c>
      <c r="K31" s="447">
        <v>184.26231250000001</v>
      </c>
      <c r="L31" s="447">
        <f>SUM(Table133[[#This Row],[Principal]:[Other Charges]])</f>
        <v>7296.490448223999</v>
      </c>
      <c r="M31" s="448"/>
    </row>
    <row r="32" spans="1:15" s="432" customFormat="1" ht="69.75" customHeight="1" thickBot="1">
      <c r="A32" s="446" t="s">
        <v>613</v>
      </c>
      <c r="B32" s="447">
        <v>0</v>
      </c>
      <c r="C32" s="447">
        <v>0</v>
      </c>
      <c r="D32" s="447">
        <v>0</v>
      </c>
      <c r="E32" s="447">
        <v>0</v>
      </c>
      <c r="F32" s="447">
        <v>0</v>
      </c>
      <c r="G32" s="447">
        <v>0</v>
      </c>
      <c r="H32" s="447">
        <v>0</v>
      </c>
      <c r="I32" s="447">
        <v>0</v>
      </c>
      <c r="J32" s="447">
        <v>0</v>
      </c>
      <c r="K32" s="447">
        <v>0</v>
      </c>
      <c r="L32" s="447">
        <f>SUM(Table133[[#This Row],[Principal]:[Other Charges]])</f>
        <v>0</v>
      </c>
      <c r="M32" s="448"/>
    </row>
    <row r="33" spans="1:15" s="432" customFormat="1" ht="69.75" customHeight="1" thickBot="1">
      <c r="A33" s="446" t="s">
        <v>614</v>
      </c>
      <c r="B33" s="447">
        <v>0</v>
      </c>
      <c r="C33" s="447">
        <v>2731.6174375000001</v>
      </c>
      <c r="D33" s="447">
        <v>0</v>
      </c>
      <c r="E33" s="447">
        <v>0</v>
      </c>
      <c r="F33" s="447">
        <v>0</v>
      </c>
      <c r="G33" s="447">
        <v>0</v>
      </c>
      <c r="H33" s="447">
        <v>0</v>
      </c>
      <c r="I33" s="447">
        <v>0</v>
      </c>
      <c r="J33" s="447">
        <v>49.44444</v>
      </c>
      <c r="K33" s="447">
        <v>0</v>
      </c>
      <c r="L33" s="447">
        <f>SUM(Table133[[#This Row],[Principal]:[Other Charges]])</f>
        <v>2781.0618775000003</v>
      </c>
      <c r="M33" s="448"/>
    </row>
    <row r="34" spans="1:15" s="432" customFormat="1" ht="69.75" customHeight="1" thickBot="1">
      <c r="A34" s="446"/>
      <c r="B34" s="464"/>
      <c r="C34" s="464"/>
      <c r="D34" s="464"/>
      <c r="E34" s="464"/>
      <c r="F34" s="464"/>
      <c r="G34" s="464"/>
      <c r="H34" s="464"/>
      <c r="I34" s="464"/>
      <c r="J34" s="464"/>
      <c r="K34" s="464"/>
      <c r="L34" s="465"/>
      <c r="M34" s="448"/>
    </row>
    <row r="35" spans="1:15" s="432" customFormat="1" ht="69.75" customHeight="1" thickBot="1">
      <c r="A35" s="466" t="s">
        <v>615</v>
      </c>
      <c r="B35" s="467">
        <f t="shared" ref="B35:L35" si="3">B36+B43</f>
        <v>0</v>
      </c>
      <c r="C35" s="467">
        <f t="shared" si="3"/>
        <v>114375</v>
      </c>
      <c r="D35" s="467">
        <f t="shared" si="3"/>
        <v>0</v>
      </c>
      <c r="E35" s="467">
        <f t="shared" si="3"/>
        <v>0</v>
      </c>
      <c r="F35" s="467">
        <f t="shared" si="3"/>
        <v>0</v>
      </c>
      <c r="G35" s="467">
        <f t="shared" si="3"/>
        <v>0</v>
      </c>
      <c r="H35" s="467">
        <f t="shared" si="3"/>
        <v>0</v>
      </c>
      <c r="I35" s="467">
        <f t="shared" si="3"/>
        <v>0</v>
      </c>
      <c r="J35" s="467">
        <f t="shared" si="3"/>
        <v>0</v>
      </c>
      <c r="K35" s="467">
        <f t="shared" si="3"/>
        <v>0</v>
      </c>
      <c r="L35" s="467">
        <f t="shared" si="3"/>
        <v>114375</v>
      </c>
      <c r="M35" s="444">
        <f>Table133[[#This Row],[Total]]/L49</f>
        <v>0.5882273238700102</v>
      </c>
    </row>
    <row r="36" spans="1:15" s="432" customFormat="1" ht="69.75" customHeight="1" thickBot="1">
      <c r="A36" s="466" t="s">
        <v>616</v>
      </c>
      <c r="B36" s="468">
        <f t="shared" ref="B36:L36" si="4">B37+B38+B39+B40+B41+B42</f>
        <v>0</v>
      </c>
      <c r="C36" s="468">
        <f t="shared" si="4"/>
        <v>105937.5</v>
      </c>
      <c r="D36" s="468">
        <f t="shared" si="4"/>
        <v>0</v>
      </c>
      <c r="E36" s="468">
        <f t="shared" si="4"/>
        <v>0</v>
      </c>
      <c r="F36" s="468">
        <f t="shared" si="4"/>
        <v>0</v>
      </c>
      <c r="G36" s="468">
        <f t="shared" si="4"/>
        <v>0</v>
      </c>
      <c r="H36" s="468">
        <f t="shared" si="4"/>
        <v>0</v>
      </c>
      <c r="I36" s="468">
        <f t="shared" si="4"/>
        <v>0</v>
      </c>
      <c r="J36" s="468">
        <f t="shared" si="4"/>
        <v>0</v>
      </c>
      <c r="K36" s="468">
        <f t="shared" si="4"/>
        <v>0</v>
      </c>
      <c r="L36" s="467">
        <f t="shared" si="4"/>
        <v>105937.5</v>
      </c>
      <c r="M36" s="469"/>
    </row>
    <row r="37" spans="1:15" s="432" customFormat="1" ht="69.75" customHeight="1" thickBot="1">
      <c r="A37" s="446" t="s">
        <v>617</v>
      </c>
      <c r="B37" s="470">
        <v>0</v>
      </c>
      <c r="C37" s="470">
        <v>0</v>
      </c>
      <c r="D37" s="470">
        <v>0</v>
      </c>
      <c r="E37" s="470">
        <v>0</v>
      </c>
      <c r="F37" s="470">
        <v>0</v>
      </c>
      <c r="G37" s="470">
        <v>0</v>
      </c>
      <c r="H37" s="470">
        <v>0</v>
      </c>
      <c r="I37" s="470">
        <v>0</v>
      </c>
      <c r="J37" s="470">
        <v>0</v>
      </c>
      <c r="K37" s="470">
        <v>0</v>
      </c>
      <c r="L37" s="447">
        <f>SUM(Table133[[#This Row],[Principal]:[Other Charges]])</f>
        <v>0</v>
      </c>
      <c r="M37" s="471"/>
    </row>
    <row r="38" spans="1:15" s="432" customFormat="1" ht="69.75" customHeight="1" thickBot="1">
      <c r="A38" s="446" t="s">
        <v>618</v>
      </c>
      <c r="B38" s="470">
        <v>0</v>
      </c>
      <c r="C38" s="470">
        <v>0</v>
      </c>
      <c r="D38" s="470">
        <v>0</v>
      </c>
      <c r="E38" s="470">
        <v>0</v>
      </c>
      <c r="F38" s="470">
        <v>0</v>
      </c>
      <c r="G38" s="470">
        <v>0</v>
      </c>
      <c r="H38" s="470">
        <v>0</v>
      </c>
      <c r="I38" s="470">
        <v>0</v>
      </c>
      <c r="J38" s="470">
        <v>0</v>
      </c>
      <c r="K38" s="470">
        <v>0</v>
      </c>
      <c r="L38" s="447">
        <f>SUM(Table133[[#This Row],[Principal]:[Other Charges]])</f>
        <v>0</v>
      </c>
      <c r="M38" s="471"/>
    </row>
    <row r="39" spans="1:15" s="432" customFormat="1" ht="69.75" customHeight="1" thickBot="1">
      <c r="A39" s="446" t="s">
        <v>619</v>
      </c>
      <c r="B39" s="470">
        <v>0</v>
      </c>
      <c r="C39" s="470">
        <v>0</v>
      </c>
      <c r="D39" s="470">
        <v>0</v>
      </c>
      <c r="E39" s="470">
        <v>0</v>
      </c>
      <c r="F39" s="470">
        <v>0</v>
      </c>
      <c r="G39" s="470">
        <v>0</v>
      </c>
      <c r="H39" s="470">
        <v>0</v>
      </c>
      <c r="I39" s="470">
        <v>0</v>
      </c>
      <c r="J39" s="470">
        <v>0</v>
      </c>
      <c r="K39" s="470">
        <v>0</v>
      </c>
      <c r="L39" s="447">
        <f>SUM(Table133[[#This Row],[Principal]:[Other Charges]])</f>
        <v>0</v>
      </c>
      <c r="M39" s="471"/>
    </row>
    <row r="40" spans="1:15" s="432" customFormat="1" ht="69.75" customHeight="1" thickBot="1">
      <c r="A40" s="446" t="s">
        <v>620</v>
      </c>
      <c r="B40" s="470">
        <v>0</v>
      </c>
      <c r="C40" s="470">
        <v>0</v>
      </c>
      <c r="D40" s="470">
        <v>0</v>
      </c>
      <c r="E40" s="470">
        <v>0</v>
      </c>
      <c r="F40" s="470">
        <v>0</v>
      </c>
      <c r="G40" s="470">
        <v>0</v>
      </c>
      <c r="H40" s="470">
        <v>0</v>
      </c>
      <c r="I40" s="470">
        <v>0</v>
      </c>
      <c r="J40" s="470">
        <v>0</v>
      </c>
      <c r="K40" s="470">
        <v>0</v>
      </c>
      <c r="L40" s="447">
        <f>SUM(Table133[[#This Row],[Principal]:[Other Charges]])</f>
        <v>0</v>
      </c>
      <c r="M40" s="471"/>
    </row>
    <row r="41" spans="1:15" s="432" customFormat="1" ht="69.75" customHeight="1" thickBot="1">
      <c r="A41" s="446" t="s">
        <v>621</v>
      </c>
      <c r="B41" s="470">
        <v>0</v>
      </c>
      <c r="C41" s="450">
        <v>57187.5</v>
      </c>
      <c r="D41" s="470">
        <v>0</v>
      </c>
      <c r="E41" s="470">
        <v>0</v>
      </c>
      <c r="F41" s="470">
        <v>0</v>
      </c>
      <c r="G41" s="470">
        <v>0</v>
      </c>
      <c r="H41" s="470">
        <v>0</v>
      </c>
      <c r="I41" s="470">
        <v>0</v>
      </c>
      <c r="J41" s="470">
        <v>0</v>
      </c>
      <c r="K41" s="470">
        <v>0</v>
      </c>
      <c r="L41" s="447">
        <f>SUM(Table133[[#This Row],[Principal]:[Other Charges]])</f>
        <v>57187.5</v>
      </c>
      <c r="M41" s="471"/>
    </row>
    <row r="42" spans="1:15" s="432" customFormat="1" ht="69.75" customHeight="1" thickBot="1">
      <c r="A42" s="446" t="s">
        <v>622</v>
      </c>
      <c r="B42" s="470">
        <v>0</v>
      </c>
      <c r="C42" s="450">
        <v>48750</v>
      </c>
      <c r="D42" s="470">
        <v>0</v>
      </c>
      <c r="E42" s="470">
        <v>0</v>
      </c>
      <c r="F42" s="470">
        <v>0</v>
      </c>
      <c r="G42" s="470">
        <v>0</v>
      </c>
      <c r="H42" s="470">
        <v>0</v>
      </c>
      <c r="I42" s="470">
        <v>0</v>
      </c>
      <c r="J42" s="470">
        <v>0</v>
      </c>
      <c r="K42" s="470">
        <v>0</v>
      </c>
      <c r="L42" s="447">
        <f>SUM(Table133[[#This Row],[Principal]:[Other Charges]])</f>
        <v>48750</v>
      </c>
      <c r="M42" s="471"/>
    </row>
    <row r="43" spans="1:15" s="432" customFormat="1" ht="69.75" customHeight="1" thickBot="1">
      <c r="A43" s="446" t="s">
        <v>623</v>
      </c>
      <c r="B43" s="470">
        <f t="shared" ref="B43:L43" si="5">B44</f>
        <v>0</v>
      </c>
      <c r="C43" s="450">
        <f t="shared" si="5"/>
        <v>8437.5</v>
      </c>
      <c r="D43" s="470">
        <f t="shared" si="5"/>
        <v>0</v>
      </c>
      <c r="E43" s="470">
        <f t="shared" si="5"/>
        <v>0</v>
      </c>
      <c r="F43" s="470">
        <f t="shared" si="5"/>
        <v>0</v>
      </c>
      <c r="G43" s="470">
        <f t="shared" si="5"/>
        <v>0</v>
      </c>
      <c r="H43" s="470">
        <f t="shared" si="5"/>
        <v>0</v>
      </c>
      <c r="I43" s="470">
        <f t="shared" si="5"/>
        <v>0</v>
      </c>
      <c r="J43" s="470">
        <f t="shared" si="5"/>
        <v>0</v>
      </c>
      <c r="K43" s="470">
        <f t="shared" si="5"/>
        <v>0</v>
      </c>
      <c r="L43" s="450">
        <f t="shared" si="5"/>
        <v>8437.5</v>
      </c>
      <c r="M43" s="471"/>
    </row>
    <row r="44" spans="1:15" s="432" customFormat="1" ht="69.75" customHeight="1" thickBot="1">
      <c r="A44" s="446" t="s">
        <v>624</v>
      </c>
      <c r="B44" s="470">
        <v>0</v>
      </c>
      <c r="C44" s="450">
        <v>8437.5</v>
      </c>
      <c r="D44" s="470">
        <v>0</v>
      </c>
      <c r="E44" s="470">
        <v>0</v>
      </c>
      <c r="F44" s="470">
        <v>0</v>
      </c>
      <c r="G44" s="470">
        <v>0</v>
      </c>
      <c r="H44" s="470">
        <v>0</v>
      </c>
      <c r="I44" s="470">
        <v>0</v>
      </c>
      <c r="J44" s="470">
        <v>0</v>
      </c>
      <c r="K44" s="470">
        <v>0</v>
      </c>
      <c r="L44" s="450">
        <f>SUM(Table133[[#This Row],[Principal]:[Other Charges]])</f>
        <v>8437.5</v>
      </c>
      <c r="M44" s="471"/>
    </row>
    <row r="45" spans="1:15" s="432" customFormat="1" ht="69.75" customHeight="1" thickBot="1">
      <c r="A45" s="466"/>
      <c r="B45" s="468"/>
      <c r="C45" s="443"/>
      <c r="D45" s="443"/>
      <c r="E45" s="468"/>
      <c r="F45" s="468"/>
      <c r="G45" s="468"/>
      <c r="H45" s="468"/>
      <c r="I45" s="468"/>
      <c r="J45" s="468"/>
      <c r="K45" s="468"/>
      <c r="L45" s="443"/>
      <c r="M45" s="471"/>
    </row>
    <row r="46" spans="1:15" s="432" customFormat="1" ht="69.75" customHeight="1" thickBot="1">
      <c r="A46" s="466" t="s">
        <v>625</v>
      </c>
      <c r="B46" s="467">
        <f t="shared" ref="B46:L46" si="6">B47+B48</f>
        <v>0</v>
      </c>
      <c r="C46" s="467">
        <f t="shared" si="6"/>
        <v>20874.896260000001</v>
      </c>
      <c r="D46" s="467">
        <f t="shared" si="6"/>
        <v>0</v>
      </c>
      <c r="E46" s="467">
        <f t="shared" si="6"/>
        <v>0</v>
      </c>
      <c r="F46" s="467">
        <f t="shared" si="6"/>
        <v>0</v>
      </c>
      <c r="G46" s="467">
        <f t="shared" si="6"/>
        <v>0</v>
      </c>
      <c r="H46" s="467">
        <f t="shared" si="6"/>
        <v>0</v>
      </c>
      <c r="I46" s="467">
        <f t="shared" si="6"/>
        <v>0</v>
      </c>
      <c r="J46" s="467">
        <f t="shared" si="6"/>
        <v>0</v>
      </c>
      <c r="K46" s="467">
        <f t="shared" si="6"/>
        <v>0</v>
      </c>
      <c r="L46" s="467">
        <f t="shared" si="6"/>
        <v>20874.896260000001</v>
      </c>
      <c r="M46" s="444">
        <f>Table133[[#This Row],[Total]]/L49</f>
        <v>0.10735898896685364</v>
      </c>
    </row>
    <row r="47" spans="1:15" s="432" customFormat="1" ht="69.75" customHeight="1" thickBot="1">
      <c r="A47" s="472" t="s">
        <v>626</v>
      </c>
      <c r="B47" s="447">
        <v>0</v>
      </c>
      <c r="C47" s="447">
        <v>15.266260000000001</v>
      </c>
      <c r="D47" s="447">
        <v>0</v>
      </c>
      <c r="E47" s="447">
        <v>0</v>
      </c>
      <c r="F47" s="447">
        <v>0</v>
      </c>
      <c r="G47" s="447">
        <v>0</v>
      </c>
      <c r="H47" s="447">
        <v>0</v>
      </c>
      <c r="I47" s="447">
        <v>0</v>
      </c>
      <c r="J47" s="447">
        <v>0</v>
      </c>
      <c r="K47" s="447">
        <v>0</v>
      </c>
      <c r="L47" s="447">
        <f>SUM(Table133[[#This Row],[Principal]:[Other Charges]])</f>
        <v>15.266260000000001</v>
      </c>
      <c r="M47" s="469"/>
      <c r="O47" s="473"/>
    </row>
    <row r="48" spans="1:15" s="432" customFormat="1" ht="69.75" customHeight="1" thickBot="1">
      <c r="A48" s="474" t="s">
        <v>627</v>
      </c>
      <c r="B48" s="447">
        <v>0</v>
      </c>
      <c r="C48" s="447">
        <v>20859.63</v>
      </c>
      <c r="D48" s="447">
        <v>0</v>
      </c>
      <c r="E48" s="447">
        <v>0</v>
      </c>
      <c r="F48" s="447">
        <v>0</v>
      </c>
      <c r="G48" s="447">
        <v>0</v>
      </c>
      <c r="H48" s="447">
        <v>0</v>
      </c>
      <c r="I48" s="447">
        <v>0</v>
      </c>
      <c r="J48" s="447">
        <v>0</v>
      </c>
      <c r="K48" s="447">
        <v>0</v>
      </c>
      <c r="L48" s="450">
        <f>SUM(Table133[[#This Row],[Principal]:[Other Charges]])</f>
        <v>20859.63</v>
      </c>
      <c r="M48" s="475"/>
    </row>
    <row r="49" spans="1:15" s="432" customFormat="1" ht="69.75" customHeight="1" thickBot="1">
      <c r="A49" s="476" t="s">
        <v>628</v>
      </c>
      <c r="B49" s="477">
        <f t="shared" ref="B49:L49" si="7">B46+B35+B19+B8</f>
        <v>34320.442713299104</v>
      </c>
      <c r="C49" s="477">
        <f t="shared" si="7"/>
        <v>146306.57332660261</v>
      </c>
      <c r="D49" s="477">
        <f t="shared" si="7"/>
        <v>12881.045964687102</v>
      </c>
      <c r="E49" s="477">
        <f t="shared" si="7"/>
        <v>0</v>
      </c>
      <c r="F49" s="477">
        <f t="shared" si="7"/>
        <v>101.5766432252</v>
      </c>
      <c r="G49" s="477">
        <f t="shared" si="7"/>
        <v>15.701609240800002</v>
      </c>
      <c r="H49" s="477">
        <f t="shared" si="7"/>
        <v>9.6229638939321002E-2</v>
      </c>
      <c r="I49" s="450">
        <f t="shared" si="7"/>
        <v>-711.1986299998</v>
      </c>
      <c r="J49" s="477">
        <f t="shared" si="7"/>
        <v>1063.6216957239999</v>
      </c>
      <c r="K49" s="477">
        <f t="shared" si="7"/>
        <v>462.274998821</v>
      </c>
      <c r="L49" s="477">
        <f t="shared" si="7"/>
        <v>194440.13455123897</v>
      </c>
      <c r="M49" s="478">
        <v>1</v>
      </c>
      <c r="O49" s="452"/>
    </row>
    <row r="50" spans="1:15" s="432" customFormat="1" ht="69.75" customHeight="1">
      <c r="M50" s="433"/>
    </row>
    <row r="51" spans="1:15" ht="30" customHeight="1">
      <c r="A51" s="479"/>
      <c r="B51" s="200"/>
      <c r="C51" s="480"/>
      <c r="D51" s="480"/>
      <c r="E51" s="481"/>
      <c r="F51" s="200"/>
      <c r="G51" s="200"/>
      <c r="H51" s="200"/>
      <c r="I51" s="482"/>
      <c r="J51" s="483"/>
      <c r="K51" s="200"/>
      <c r="L51" s="200"/>
      <c r="M51" s="484"/>
    </row>
    <row r="52" spans="1:15" ht="30" customHeight="1">
      <c r="A52" s="479"/>
      <c r="B52" s="200"/>
      <c r="C52" s="480"/>
      <c r="D52" s="480"/>
      <c r="E52" s="481"/>
      <c r="F52" s="485"/>
      <c r="G52" s="485"/>
      <c r="H52" s="485"/>
      <c r="I52" s="486"/>
      <c r="J52" s="482"/>
      <c r="K52" s="485"/>
      <c r="L52" s="200"/>
      <c r="M52" s="484"/>
    </row>
    <row r="53" spans="1:15" ht="30" customHeight="1">
      <c r="A53" s="479"/>
      <c r="B53" s="200"/>
      <c r="C53" s="480"/>
      <c r="D53" s="480"/>
      <c r="E53" s="481"/>
      <c r="F53" s="200"/>
      <c r="G53" s="200"/>
      <c r="H53" s="200"/>
      <c r="I53" s="482"/>
      <c r="J53" s="200"/>
      <c r="K53" s="200"/>
      <c r="L53" s="485"/>
      <c r="M53" s="484"/>
    </row>
    <row r="54" spans="1:15" ht="30" customHeight="1">
      <c r="A54" s="479"/>
      <c r="B54" s="200"/>
      <c r="C54" s="480"/>
      <c r="D54" s="480"/>
      <c r="E54" s="481"/>
      <c r="F54" s="200"/>
      <c r="G54" s="200"/>
      <c r="H54" s="200"/>
      <c r="I54" s="200"/>
      <c r="J54" s="487"/>
      <c r="K54" s="483"/>
      <c r="L54" s="483"/>
      <c r="M54" s="484"/>
    </row>
    <row r="55" spans="1:15" ht="30" customHeight="1">
      <c r="A55" s="479"/>
      <c r="B55" s="200"/>
      <c r="C55" s="480"/>
      <c r="D55" s="480"/>
      <c r="E55" s="200"/>
      <c r="F55" s="200"/>
      <c r="G55" s="200"/>
      <c r="H55" s="200"/>
      <c r="I55" s="200"/>
      <c r="J55" s="200"/>
      <c r="K55" s="200"/>
      <c r="L55" s="488"/>
      <c r="M55" s="484"/>
    </row>
    <row r="56" spans="1:15" ht="30" customHeight="1">
      <c r="A56" s="479"/>
      <c r="B56" s="200"/>
      <c r="C56" s="480"/>
      <c r="D56" s="480"/>
      <c r="E56" s="481"/>
      <c r="F56" s="200"/>
      <c r="G56" s="200"/>
      <c r="H56" s="200"/>
      <c r="I56" s="200"/>
      <c r="J56" s="200"/>
      <c r="K56" s="200"/>
      <c r="L56" s="482"/>
      <c r="M56" s="484"/>
    </row>
    <row r="57" spans="1:15" ht="30" customHeight="1">
      <c r="A57" s="479"/>
      <c r="B57" s="200"/>
      <c r="C57" s="480"/>
      <c r="D57" s="480"/>
      <c r="E57" s="481"/>
      <c r="F57" s="200"/>
      <c r="G57" s="200"/>
      <c r="H57" s="200"/>
      <c r="I57" s="200"/>
      <c r="J57" s="200"/>
      <c r="K57" s="200"/>
      <c r="L57" s="200"/>
      <c r="M57" s="484"/>
    </row>
    <row r="58" spans="1:15" ht="30" customHeight="1">
      <c r="A58" s="479"/>
      <c r="B58" s="200"/>
      <c r="C58" s="480"/>
      <c r="D58" s="480"/>
      <c r="E58" s="200"/>
      <c r="F58" s="200"/>
      <c r="G58" s="200"/>
      <c r="H58" s="200"/>
      <c r="I58" s="489"/>
      <c r="J58" s="200"/>
      <c r="K58" s="200"/>
      <c r="L58" s="200"/>
      <c r="M58" s="484"/>
    </row>
    <row r="59" spans="1:15" ht="30" customHeight="1">
      <c r="A59" s="479"/>
      <c r="B59" s="200"/>
      <c r="C59" s="480"/>
      <c r="D59" s="480"/>
      <c r="E59" s="200"/>
      <c r="F59" s="490"/>
      <c r="G59" s="490"/>
      <c r="H59" s="490"/>
      <c r="I59" s="200"/>
      <c r="J59" s="200"/>
      <c r="K59" s="491"/>
      <c r="L59" s="200"/>
      <c r="M59" s="484"/>
    </row>
    <row r="60" spans="1:15" ht="30" customHeight="1">
      <c r="A60" s="479"/>
      <c r="B60" s="200"/>
      <c r="C60" s="480"/>
      <c r="D60" s="480"/>
      <c r="E60" s="200"/>
      <c r="F60" s="200"/>
      <c r="G60" s="200"/>
      <c r="H60" s="200"/>
      <c r="I60" s="200"/>
      <c r="J60" s="200"/>
      <c r="K60" s="200"/>
      <c r="L60" s="200"/>
      <c r="M60" s="484"/>
    </row>
    <row r="61" spans="1:15" ht="30" customHeight="1">
      <c r="A61" s="479"/>
      <c r="B61" s="200"/>
      <c r="C61" s="480"/>
      <c r="D61" s="480"/>
      <c r="E61" s="200"/>
      <c r="F61" s="200"/>
      <c r="G61" s="200"/>
      <c r="H61" s="200"/>
      <c r="I61" s="200"/>
      <c r="J61" s="200"/>
      <c r="K61" s="200"/>
      <c r="L61" s="200"/>
      <c r="M61" s="484"/>
    </row>
    <row r="62" spans="1:15" ht="30" customHeight="1">
      <c r="A62" s="479"/>
      <c r="B62" s="200"/>
      <c r="C62" s="480"/>
      <c r="D62" s="480"/>
      <c r="E62" s="200"/>
      <c r="F62" s="200"/>
      <c r="G62" s="200"/>
      <c r="H62" s="200"/>
      <c r="I62" s="481"/>
      <c r="J62" s="481"/>
      <c r="K62" s="200"/>
      <c r="L62" s="200"/>
      <c r="M62" s="484"/>
    </row>
    <row r="63" spans="1:15" ht="30" customHeight="1">
      <c r="A63" s="479"/>
      <c r="B63" s="200"/>
      <c r="C63" s="480"/>
      <c r="D63" s="480"/>
      <c r="E63" s="481"/>
      <c r="F63" s="200"/>
      <c r="G63" s="200"/>
      <c r="H63" s="200"/>
      <c r="I63" s="481"/>
      <c r="J63" s="481"/>
      <c r="K63" s="200"/>
      <c r="L63" s="200"/>
      <c r="M63" s="484"/>
    </row>
    <row r="64" spans="1:15" ht="30" customHeight="1">
      <c r="A64" s="479"/>
      <c r="B64" s="492"/>
      <c r="C64" s="480"/>
      <c r="D64" s="480"/>
      <c r="E64" s="481"/>
      <c r="F64" s="481"/>
      <c r="G64" s="481"/>
      <c r="H64" s="481"/>
      <c r="I64" s="200"/>
      <c r="J64" s="200"/>
      <c r="K64" s="200"/>
      <c r="M64" s="484"/>
    </row>
    <row r="65" spans="2:13" ht="30" customHeight="1">
      <c r="B65" s="492"/>
      <c r="C65" s="480"/>
      <c r="D65" s="480"/>
      <c r="E65" s="492"/>
      <c r="F65" s="200"/>
      <c r="G65" s="200"/>
      <c r="H65" s="200"/>
      <c r="I65" s="482"/>
      <c r="J65" s="481"/>
      <c r="K65" s="200"/>
      <c r="L65" s="481"/>
      <c r="M65" s="484"/>
    </row>
    <row r="66" spans="2:13" ht="30" customHeight="1">
      <c r="B66" s="492"/>
      <c r="F66" s="482"/>
      <c r="G66" s="482"/>
      <c r="H66" s="482"/>
      <c r="I66" s="489"/>
      <c r="J66" s="200"/>
      <c r="K66" s="200"/>
      <c r="L66" s="200"/>
      <c r="M66" s="484"/>
    </row>
    <row r="67" spans="2:13" ht="30" customHeight="1">
      <c r="B67" s="492"/>
      <c r="F67" s="200"/>
      <c r="G67" s="200"/>
      <c r="H67" s="200"/>
      <c r="I67" s="200"/>
      <c r="J67" s="200"/>
      <c r="K67" s="200"/>
      <c r="L67" s="493"/>
      <c r="M67" s="494"/>
    </row>
    <row r="68" spans="2:13" ht="30" customHeight="1">
      <c r="B68" s="492"/>
      <c r="F68" s="492"/>
      <c r="G68" s="492"/>
      <c r="H68" s="492"/>
      <c r="I68" s="492"/>
      <c r="K68" s="200"/>
    </row>
    <row r="69" spans="2:13" ht="30" customHeight="1">
      <c r="F69" s="492"/>
      <c r="G69" s="492"/>
      <c r="H69" s="492"/>
      <c r="I69" s="492"/>
      <c r="K69" s="200"/>
    </row>
    <row r="70" spans="2:13" ht="30" customHeight="1">
      <c r="F70" s="492"/>
      <c r="G70" s="492"/>
      <c r="H70" s="492"/>
      <c r="K70" s="200"/>
    </row>
    <row r="71" spans="2:13" ht="30" customHeight="1">
      <c r="F71" s="492"/>
      <c r="G71" s="492"/>
      <c r="H71" s="492"/>
      <c r="K71" s="493"/>
    </row>
    <row r="72" spans="2:13" ht="30" customHeight="1">
      <c r="F72" s="492"/>
      <c r="G72" s="492"/>
      <c r="H72" s="492"/>
    </row>
    <row r="73" spans="2:13" ht="30" customHeight="1">
      <c r="F73" s="496"/>
      <c r="G73" s="496"/>
      <c r="H73" s="496"/>
      <c r="I73" s="496"/>
      <c r="J73" s="496"/>
    </row>
    <row r="74" spans="2:13" ht="30" customHeight="1">
      <c r="F74" s="497"/>
      <c r="G74" s="497"/>
      <c r="H74" s="497"/>
      <c r="I74" s="497"/>
      <c r="J74" s="497"/>
    </row>
    <row r="75" spans="2:13" ht="30" customHeight="1">
      <c r="I75" s="489"/>
      <c r="J75" s="492"/>
      <c r="K75" s="492"/>
    </row>
    <row r="76" spans="2:13" ht="30" customHeight="1">
      <c r="E76" s="492"/>
      <c r="F76" s="492"/>
      <c r="G76" s="492"/>
      <c r="H76" s="492"/>
    </row>
    <row r="77" spans="2:13" ht="30" customHeight="1">
      <c r="E77" s="492"/>
      <c r="F77" s="492"/>
      <c r="G77" s="492"/>
      <c r="H77" s="492"/>
    </row>
    <row r="78" spans="2:13" ht="30" customHeight="1">
      <c r="E78" s="498"/>
      <c r="F78" s="498"/>
      <c r="G78" s="498"/>
      <c r="H78" s="498"/>
    </row>
    <row r="79" spans="2:13" ht="30" customHeight="1">
      <c r="E79" s="497"/>
      <c r="F79" s="497"/>
      <c r="G79" s="497"/>
      <c r="H79" s="497"/>
    </row>
    <row r="80" spans="2:13" ht="30" customHeight="1"/>
    <row r="81" spans="5:11" ht="30" customHeight="1"/>
    <row r="82" spans="5:11" ht="30" customHeight="1">
      <c r="E82" s="499"/>
      <c r="F82" s="499"/>
      <c r="G82" s="499"/>
      <c r="H82" s="499"/>
      <c r="I82" s="499"/>
      <c r="J82" s="499"/>
    </row>
    <row r="83" spans="5:11" ht="30" customHeight="1">
      <c r="I83" s="489"/>
    </row>
    <row r="84" spans="5:11" ht="30" customHeight="1">
      <c r="I84" s="489"/>
      <c r="J84" s="492"/>
      <c r="K84" s="492"/>
    </row>
    <row r="85" spans="5:11" ht="30" customHeight="1"/>
    <row r="86" spans="5:11" ht="30" customHeight="1"/>
  </sheetData>
  <mergeCells count="3">
    <mergeCell ref="A1:M2"/>
    <mergeCell ref="A3:M3"/>
    <mergeCell ref="A4:M4"/>
  </mergeCell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F881B-AC14-4B0D-931D-64D17184E09A}">
  <dimension ref="A1:O86"/>
  <sheetViews>
    <sheetView topLeftCell="A6" workbookViewId="0">
      <selection sqref="A1:XFD1048576"/>
    </sheetView>
  </sheetViews>
  <sheetFormatPr defaultRowHeight="15"/>
  <cols>
    <col min="1" max="1" width="84.5703125" style="11" customWidth="1"/>
    <col min="2" max="2" width="37.42578125" style="11" customWidth="1"/>
    <col min="3" max="3" width="37.42578125" style="11" bestFit="1" customWidth="1"/>
    <col min="4" max="4" width="33" style="11" bestFit="1" customWidth="1"/>
    <col min="5" max="5" width="46" style="11" customWidth="1"/>
    <col min="6" max="6" width="42.85546875" style="11" customWidth="1"/>
    <col min="7" max="7" width="61.42578125" style="11" customWidth="1"/>
    <col min="8" max="8" width="41.28515625" style="11" customWidth="1"/>
    <col min="9" max="9" width="37.5703125" style="11" customWidth="1"/>
    <col min="10" max="10" width="55" style="11" customWidth="1"/>
    <col min="11" max="11" width="37.85546875" style="11" customWidth="1"/>
    <col min="12" max="12" width="36.7109375" style="11" customWidth="1"/>
    <col min="13" max="13" width="32.140625" style="495" customWidth="1"/>
    <col min="14" max="14" width="32.42578125" style="11" bestFit="1" customWidth="1"/>
    <col min="15" max="15" width="48.140625" style="11" bestFit="1" customWidth="1"/>
    <col min="16" max="258" width="9.140625" style="11"/>
    <col min="259" max="259" width="72.85546875" style="11" customWidth="1"/>
    <col min="260" max="260" width="16" style="11" customWidth="1"/>
    <col min="261" max="261" width="17.85546875" style="11" bestFit="1" customWidth="1"/>
    <col min="262" max="262" width="15" style="11" customWidth="1"/>
    <col min="263" max="263" width="14.42578125" style="11" customWidth="1"/>
    <col min="264" max="264" width="13.5703125" style="11" customWidth="1"/>
    <col min="265" max="265" width="12.28515625" style="11" customWidth="1"/>
    <col min="266" max="266" width="19.5703125" style="11" customWidth="1"/>
    <col min="267" max="267" width="12.5703125" style="11" customWidth="1"/>
    <col min="268" max="268" width="13.7109375" style="11" customWidth="1"/>
    <col min="269" max="269" width="18.140625" style="11" bestFit="1" customWidth="1"/>
    <col min="270" max="514" width="9.140625" style="11"/>
    <col min="515" max="515" width="72.85546875" style="11" customWidth="1"/>
    <col min="516" max="516" width="16" style="11" customWidth="1"/>
    <col min="517" max="517" width="17.85546875" style="11" bestFit="1" customWidth="1"/>
    <col min="518" max="518" width="15" style="11" customWidth="1"/>
    <col min="519" max="519" width="14.42578125" style="11" customWidth="1"/>
    <col min="520" max="520" width="13.5703125" style="11" customWidth="1"/>
    <col min="521" max="521" width="12.28515625" style="11" customWidth="1"/>
    <col min="522" max="522" width="19.5703125" style="11" customWidth="1"/>
    <col min="523" max="523" width="12.5703125" style="11" customWidth="1"/>
    <col min="524" max="524" width="13.7109375" style="11" customWidth="1"/>
    <col min="525" max="525" width="18.140625" style="11" bestFit="1" customWidth="1"/>
    <col min="526" max="770" width="9.140625" style="11"/>
    <col min="771" max="771" width="72.85546875" style="11" customWidth="1"/>
    <col min="772" max="772" width="16" style="11" customWidth="1"/>
    <col min="773" max="773" width="17.85546875" style="11" bestFit="1" customWidth="1"/>
    <col min="774" max="774" width="15" style="11" customWidth="1"/>
    <col min="775" max="775" width="14.42578125" style="11" customWidth="1"/>
    <col min="776" max="776" width="13.5703125" style="11" customWidth="1"/>
    <col min="777" max="777" width="12.28515625" style="11" customWidth="1"/>
    <col min="778" max="778" width="19.5703125" style="11" customWidth="1"/>
    <col min="779" max="779" width="12.5703125" style="11" customWidth="1"/>
    <col min="780" max="780" width="13.7109375" style="11" customWidth="1"/>
    <col min="781" max="781" width="18.140625" style="11" bestFit="1" customWidth="1"/>
    <col min="782" max="1026" width="9.140625" style="11"/>
    <col min="1027" max="1027" width="72.85546875" style="11" customWidth="1"/>
    <col min="1028" max="1028" width="16" style="11" customWidth="1"/>
    <col min="1029" max="1029" width="17.85546875" style="11" bestFit="1" customWidth="1"/>
    <col min="1030" max="1030" width="15" style="11" customWidth="1"/>
    <col min="1031" max="1031" width="14.42578125" style="11" customWidth="1"/>
    <col min="1032" max="1032" width="13.5703125" style="11" customWidth="1"/>
    <col min="1033" max="1033" width="12.28515625" style="11" customWidth="1"/>
    <col min="1034" max="1034" width="19.5703125" style="11" customWidth="1"/>
    <col min="1035" max="1035" width="12.5703125" style="11" customWidth="1"/>
    <col min="1036" max="1036" width="13.7109375" style="11" customWidth="1"/>
    <col min="1037" max="1037" width="18.140625" style="11" bestFit="1" customWidth="1"/>
    <col min="1038" max="1282" width="9.140625" style="11"/>
    <col min="1283" max="1283" width="72.85546875" style="11" customWidth="1"/>
    <col min="1284" max="1284" width="16" style="11" customWidth="1"/>
    <col min="1285" max="1285" width="17.85546875" style="11" bestFit="1" customWidth="1"/>
    <col min="1286" max="1286" width="15" style="11" customWidth="1"/>
    <col min="1287" max="1287" width="14.42578125" style="11" customWidth="1"/>
    <col min="1288" max="1288" width="13.5703125" style="11" customWidth="1"/>
    <col min="1289" max="1289" width="12.28515625" style="11" customWidth="1"/>
    <col min="1290" max="1290" width="19.5703125" style="11" customWidth="1"/>
    <col min="1291" max="1291" width="12.5703125" style="11" customWidth="1"/>
    <col min="1292" max="1292" width="13.7109375" style="11" customWidth="1"/>
    <col min="1293" max="1293" width="18.140625" style="11" bestFit="1" customWidth="1"/>
    <col min="1294" max="1538" width="9.140625" style="11"/>
    <col min="1539" max="1539" width="72.85546875" style="11" customWidth="1"/>
    <col min="1540" max="1540" width="16" style="11" customWidth="1"/>
    <col min="1541" max="1541" width="17.85546875" style="11" bestFit="1" customWidth="1"/>
    <col min="1542" max="1542" width="15" style="11" customWidth="1"/>
    <col min="1543" max="1543" width="14.42578125" style="11" customWidth="1"/>
    <col min="1544" max="1544" width="13.5703125" style="11" customWidth="1"/>
    <col min="1545" max="1545" width="12.28515625" style="11" customWidth="1"/>
    <col min="1546" max="1546" width="19.5703125" style="11" customWidth="1"/>
    <col min="1547" max="1547" width="12.5703125" style="11" customWidth="1"/>
    <col min="1548" max="1548" width="13.7109375" style="11" customWidth="1"/>
    <col min="1549" max="1549" width="18.140625" style="11" bestFit="1" customWidth="1"/>
    <col min="1550" max="1794" width="9.140625" style="11"/>
    <col min="1795" max="1795" width="72.85546875" style="11" customWidth="1"/>
    <col min="1796" max="1796" width="16" style="11" customWidth="1"/>
    <col min="1797" max="1797" width="17.85546875" style="11" bestFit="1" customWidth="1"/>
    <col min="1798" max="1798" width="15" style="11" customWidth="1"/>
    <col min="1799" max="1799" width="14.42578125" style="11" customWidth="1"/>
    <col min="1800" max="1800" width="13.5703125" style="11" customWidth="1"/>
    <col min="1801" max="1801" width="12.28515625" style="11" customWidth="1"/>
    <col min="1802" max="1802" width="19.5703125" style="11" customWidth="1"/>
    <col min="1803" max="1803" width="12.5703125" style="11" customWidth="1"/>
    <col min="1804" max="1804" width="13.7109375" style="11" customWidth="1"/>
    <col min="1805" max="1805" width="18.140625" style="11" bestFit="1" customWidth="1"/>
    <col min="1806" max="2050" width="9.140625" style="11"/>
    <col min="2051" max="2051" width="72.85546875" style="11" customWidth="1"/>
    <col min="2052" max="2052" width="16" style="11" customWidth="1"/>
    <col min="2053" max="2053" width="17.85546875" style="11" bestFit="1" customWidth="1"/>
    <col min="2054" max="2054" width="15" style="11" customWidth="1"/>
    <col min="2055" max="2055" width="14.42578125" style="11" customWidth="1"/>
    <col min="2056" max="2056" width="13.5703125" style="11" customWidth="1"/>
    <col min="2057" max="2057" width="12.28515625" style="11" customWidth="1"/>
    <col min="2058" max="2058" width="19.5703125" style="11" customWidth="1"/>
    <col min="2059" max="2059" width="12.5703125" style="11" customWidth="1"/>
    <col min="2060" max="2060" width="13.7109375" style="11" customWidth="1"/>
    <col min="2061" max="2061" width="18.140625" style="11" bestFit="1" customWidth="1"/>
    <col min="2062" max="2306" width="9.140625" style="11"/>
    <col min="2307" max="2307" width="72.85546875" style="11" customWidth="1"/>
    <col min="2308" max="2308" width="16" style="11" customWidth="1"/>
    <col min="2309" max="2309" width="17.85546875" style="11" bestFit="1" customWidth="1"/>
    <col min="2310" max="2310" width="15" style="11" customWidth="1"/>
    <col min="2311" max="2311" width="14.42578125" style="11" customWidth="1"/>
    <col min="2312" max="2312" width="13.5703125" style="11" customWidth="1"/>
    <col min="2313" max="2313" width="12.28515625" style="11" customWidth="1"/>
    <col min="2314" max="2314" width="19.5703125" style="11" customWidth="1"/>
    <col min="2315" max="2315" width="12.5703125" style="11" customWidth="1"/>
    <col min="2316" max="2316" width="13.7109375" style="11" customWidth="1"/>
    <col min="2317" max="2317" width="18.140625" style="11" bestFit="1" customWidth="1"/>
    <col min="2318" max="2562" width="9.140625" style="11"/>
    <col min="2563" max="2563" width="72.85546875" style="11" customWidth="1"/>
    <col min="2564" max="2564" width="16" style="11" customWidth="1"/>
    <col min="2565" max="2565" width="17.85546875" style="11" bestFit="1" customWidth="1"/>
    <col min="2566" max="2566" width="15" style="11" customWidth="1"/>
    <col min="2567" max="2567" width="14.42578125" style="11" customWidth="1"/>
    <col min="2568" max="2568" width="13.5703125" style="11" customWidth="1"/>
    <col min="2569" max="2569" width="12.28515625" style="11" customWidth="1"/>
    <col min="2570" max="2570" width="19.5703125" style="11" customWidth="1"/>
    <col min="2571" max="2571" width="12.5703125" style="11" customWidth="1"/>
    <col min="2572" max="2572" width="13.7109375" style="11" customWidth="1"/>
    <col min="2573" max="2573" width="18.140625" style="11" bestFit="1" customWidth="1"/>
    <col min="2574" max="2818" width="9.140625" style="11"/>
    <col min="2819" max="2819" width="72.85546875" style="11" customWidth="1"/>
    <col min="2820" max="2820" width="16" style="11" customWidth="1"/>
    <col min="2821" max="2821" width="17.85546875" style="11" bestFit="1" customWidth="1"/>
    <col min="2822" max="2822" width="15" style="11" customWidth="1"/>
    <col min="2823" max="2823" width="14.42578125" style="11" customWidth="1"/>
    <col min="2824" max="2824" width="13.5703125" style="11" customWidth="1"/>
    <col min="2825" max="2825" width="12.28515625" style="11" customWidth="1"/>
    <col min="2826" max="2826" width="19.5703125" style="11" customWidth="1"/>
    <col min="2827" max="2827" width="12.5703125" style="11" customWidth="1"/>
    <col min="2828" max="2828" width="13.7109375" style="11" customWidth="1"/>
    <col min="2829" max="2829" width="18.140625" style="11" bestFit="1" customWidth="1"/>
    <col min="2830" max="3074" width="9.140625" style="11"/>
    <col min="3075" max="3075" width="72.85546875" style="11" customWidth="1"/>
    <col min="3076" max="3076" width="16" style="11" customWidth="1"/>
    <col min="3077" max="3077" width="17.85546875" style="11" bestFit="1" customWidth="1"/>
    <col min="3078" max="3078" width="15" style="11" customWidth="1"/>
    <col min="3079" max="3079" width="14.42578125" style="11" customWidth="1"/>
    <col min="3080" max="3080" width="13.5703125" style="11" customWidth="1"/>
    <col min="3081" max="3081" width="12.28515625" style="11" customWidth="1"/>
    <col min="3082" max="3082" width="19.5703125" style="11" customWidth="1"/>
    <col min="3083" max="3083" width="12.5703125" style="11" customWidth="1"/>
    <col min="3084" max="3084" width="13.7109375" style="11" customWidth="1"/>
    <col min="3085" max="3085" width="18.140625" style="11" bestFit="1" customWidth="1"/>
    <col min="3086" max="3330" width="9.140625" style="11"/>
    <col min="3331" max="3331" width="72.85546875" style="11" customWidth="1"/>
    <col min="3332" max="3332" width="16" style="11" customWidth="1"/>
    <col min="3333" max="3333" width="17.85546875" style="11" bestFit="1" customWidth="1"/>
    <col min="3334" max="3334" width="15" style="11" customWidth="1"/>
    <col min="3335" max="3335" width="14.42578125" style="11" customWidth="1"/>
    <col min="3336" max="3336" width="13.5703125" style="11" customWidth="1"/>
    <col min="3337" max="3337" width="12.28515625" style="11" customWidth="1"/>
    <col min="3338" max="3338" width="19.5703125" style="11" customWidth="1"/>
    <col min="3339" max="3339" width="12.5703125" style="11" customWidth="1"/>
    <col min="3340" max="3340" width="13.7109375" style="11" customWidth="1"/>
    <col min="3341" max="3341" width="18.140625" style="11" bestFit="1" customWidth="1"/>
    <col min="3342" max="3586" width="9.140625" style="11"/>
    <col min="3587" max="3587" width="72.85546875" style="11" customWidth="1"/>
    <col min="3588" max="3588" width="16" style="11" customWidth="1"/>
    <col min="3589" max="3589" width="17.85546875" style="11" bestFit="1" customWidth="1"/>
    <col min="3590" max="3590" width="15" style="11" customWidth="1"/>
    <col min="3591" max="3591" width="14.42578125" style="11" customWidth="1"/>
    <col min="3592" max="3592" width="13.5703125" style="11" customWidth="1"/>
    <col min="3593" max="3593" width="12.28515625" style="11" customWidth="1"/>
    <col min="3594" max="3594" width="19.5703125" style="11" customWidth="1"/>
    <col min="3595" max="3595" width="12.5703125" style="11" customWidth="1"/>
    <col min="3596" max="3596" width="13.7109375" style="11" customWidth="1"/>
    <col min="3597" max="3597" width="18.140625" style="11" bestFit="1" customWidth="1"/>
    <col min="3598" max="3842" width="9.140625" style="11"/>
    <col min="3843" max="3843" width="72.85546875" style="11" customWidth="1"/>
    <col min="3844" max="3844" width="16" style="11" customWidth="1"/>
    <col min="3845" max="3845" width="17.85546875" style="11" bestFit="1" customWidth="1"/>
    <col min="3846" max="3846" width="15" style="11" customWidth="1"/>
    <col min="3847" max="3847" width="14.42578125" style="11" customWidth="1"/>
    <col min="3848" max="3848" width="13.5703125" style="11" customWidth="1"/>
    <col min="3849" max="3849" width="12.28515625" style="11" customWidth="1"/>
    <col min="3850" max="3850" width="19.5703125" style="11" customWidth="1"/>
    <col min="3851" max="3851" width="12.5703125" style="11" customWidth="1"/>
    <col min="3852" max="3852" width="13.7109375" style="11" customWidth="1"/>
    <col min="3853" max="3853" width="18.140625" style="11" bestFit="1" customWidth="1"/>
    <col min="3854" max="4098" width="9.140625" style="11"/>
    <col min="4099" max="4099" width="72.85546875" style="11" customWidth="1"/>
    <col min="4100" max="4100" width="16" style="11" customWidth="1"/>
    <col min="4101" max="4101" width="17.85546875" style="11" bestFit="1" customWidth="1"/>
    <col min="4102" max="4102" width="15" style="11" customWidth="1"/>
    <col min="4103" max="4103" width="14.42578125" style="11" customWidth="1"/>
    <col min="4104" max="4104" width="13.5703125" style="11" customWidth="1"/>
    <col min="4105" max="4105" width="12.28515625" style="11" customWidth="1"/>
    <col min="4106" max="4106" width="19.5703125" style="11" customWidth="1"/>
    <col min="4107" max="4107" width="12.5703125" style="11" customWidth="1"/>
    <col min="4108" max="4108" width="13.7109375" style="11" customWidth="1"/>
    <col min="4109" max="4109" width="18.140625" style="11" bestFit="1" customWidth="1"/>
    <col min="4110" max="4354" width="9.140625" style="11"/>
    <col min="4355" max="4355" width="72.85546875" style="11" customWidth="1"/>
    <col min="4356" max="4356" width="16" style="11" customWidth="1"/>
    <col min="4357" max="4357" width="17.85546875" style="11" bestFit="1" customWidth="1"/>
    <col min="4358" max="4358" width="15" style="11" customWidth="1"/>
    <col min="4359" max="4359" width="14.42578125" style="11" customWidth="1"/>
    <col min="4360" max="4360" width="13.5703125" style="11" customWidth="1"/>
    <col min="4361" max="4361" width="12.28515625" style="11" customWidth="1"/>
    <col min="4362" max="4362" width="19.5703125" style="11" customWidth="1"/>
    <col min="4363" max="4363" width="12.5703125" style="11" customWidth="1"/>
    <col min="4364" max="4364" width="13.7109375" style="11" customWidth="1"/>
    <col min="4365" max="4365" width="18.140625" style="11" bestFit="1" customWidth="1"/>
    <col min="4366" max="4610" width="9.140625" style="11"/>
    <col min="4611" max="4611" width="72.85546875" style="11" customWidth="1"/>
    <col min="4612" max="4612" width="16" style="11" customWidth="1"/>
    <col min="4613" max="4613" width="17.85546875" style="11" bestFit="1" customWidth="1"/>
    <col min="4614" max="4614" width="15" style="11" customWidth="1"/>
    <col min="4615" max="4615" width="14.42578125" style="11" customWidth="1"/>
    <col min="4616" max="4616" width="13.5703125" style="11" customWidth="1"/>
    <col min="4617" max="4617" width="12.28515625" style="11" customWidth="1"/>
    <col min="4618" max="4618" width="19.5703125" style="11" customWidth="1"/>
    <col min="4619" max="4619" width="12.5703125" style="11" customWidth="1"/>
    <col min="4620" max="4620" width="13.7109375" style="11" customWidth="1"/>
    <col min="4621" max="4621" width="18.140625" style="11" bestFit="1" customWidth="1"/>
    <col min="4622" max="4866" width="9.140625" style="11"/>
    <col min="4867" max="4867" width="72.85546875" style="11" customWidth="1"/>
    <col min="4868" max="4868" width="16" style="11" customWidth="1"/>
    <col min="4869" max="4869" width="17.85546875" style="11" bestFit="1" customWidth="1"/>
    <col min="4870" max="4870" width="15" style="11" customWidth="1"/>
    <col min="4871" max="4871" width="14.42578125" style="11" customWidth="1"/>
    <col min="4872" max="4872" width="13.5703125" style="11" customWidth="1"/>
    <col min="4873" max="4873" width="12.28515625" style="11" customWidth="1"/>
    <col min="4874" max="4874" width="19.5703125" style="11" customWidth="1"/>
    <col min="4875" max="4875" width="12.5703125" style="11" customWidth="1"/>
    <col min="4876" max="4876" width="13.7109375" style="11" customWidth="1"/>
    <col min="4877" max="4877" width="18.140625" style="11" bestFit="1" customWidth="1"/>
    <col min="4878" max="5122" width="9.140625" style="11"/>
    <col min="5123" max="5123" width="72.85546875" style="11" customWidth="1"/>
    <col min="5124" max="5124" width="16" style="11" customWidth="1"/>
    <col min="5125" max="5125" width="17.85546875" style="11" bestFit="1" customWidth="1"/>
    <col min="5126" max="5126" width="15" style="11" customWidth="1"/>
    <col min="5127" max="5127" width="14.42578125" style="11" customWidth="1"/>
    <col min="5128" max="5128" width="13.5703125" style="11" customWidth="1"/>
    <col min="5129" max="5129" width="12.28515625" style="11" customWidth="1"/>
    <col min="5130" max="5130" width="19.5703125" style="11" customWidth="1"/>
    <col min="5131" max="5131" width="12.5703125" style="11" customWidth="1"/>
    <col min="5132" max="5132" width="13.7109375" style="11" customWidth="1"/>
    <col min="5133" max="5133" width="18.140625" style="11" bestFit="1" customWidth="1"/>
    <col min="5134" max="5378" width="9.140625" style="11"/>
    <col min="5379" max="5379" width="72.85546875" style="11" customWidth="1"/>
    <col min="5380" max="5380" width="16" style="11" customWidth="1"/>
    <col min="5381" max="5381" width="17.85546875" style="11" bestFit="1" customWidth="1"/>
    <col min="5382" max="5382" width="15" style="11" customWidth="1"/>
    <col min="5383" max="5383" width="14.42578125" style="11" customWidth="1"/>
    <col min="5384" max="5384" width="13.5703125" style="11" customWidth="1"/>
    <col min="5385" max="5385" width="12.28515625" style="11" customWidth="1"/>
    <col min="5386" max="5386" width="19.5703125" style="11" customWidth="1"/>
    <col min="5387" max="5387" width="12.5703125" style="11" customWidth="1"/>
    <col min="5388" max="5388" width="13.7109375" style="11" customWidth="1"/>
    <col min="5389" max="5389" width="18.140625" style="11" bestFit="1" customWidth="1"/>
    <col min="5390" max="5634" width="9.140625" style="11"/>
    <col min="5635" max="5635" width="72.85546875" style="11" customWidth="1"/>
    <col min="5636" max="5636" width="16" style="11" customWidth="1"/>
    <col min="5637" max="5637" width="17.85546875" style="11" bestFit="1" customWidth="1"/>
    <col min="5638" max="5638" width="15" style="11" customWidth="1"/>
    <col min="5639" max="5639" width="14.42578125" style="11" customWidth="1"/>
    <col min="5640" max="5640" width="13.5703125" style="11" customWidth="1"/>
    <col min="5641" max="5641" width="12.28515625" style="11" customWidth="1"/>
    <col min="5642" max="5642" width="19.5703125" style="11" customWidth="1"/>
    <col min="5643" max="5643" width="12.5703125" style="11" customWidth="1"/>
    <col min="5644" max="5644" width="13.7109375" style="11" customWidth="1"/>
    <col min="5645" max="5645" width="18.140625" style="11" bestFit="1" customWidth="1"/>
    <col min="5646" max="5890" width="9.140625" style="11"/>
    <col min="5891" max="5891" width="72.85546875" style="11" customWidth="1"/>
    <col min="5892" max="5892" width="16" style="11" customWidth="1"/>
    <col min="5893" max="5893" width="17.85546875" style="11" bestFit="1" customWidth="1"/>
    <col min="5894" max="5894" width="15" style="11" customWidth="1"/>
    <col min="5895" max="5895" width="14.42578125" style="11" customWidth="1"/>
    <col min="5896" max="5896" width="13.5703125" style="11" customWidth="1"/>
    <col min="5897" max="5897" width="12.28515625" style="11" customWidth="1"/>
    <col min="5898" max="5898" width="19.5703125" style="11" customWidth="1"/>
    <col min="5899" max="5899" width="12.5703125" style="11" customWidth="1"/>
    <col min="5900" max="5900" width="13.7109375" style="11" customWidth="1"/>
    <col min="5901" max="5901" width="18.140625" style="11" bestFit="1" customWidth="1"/>
    <col min="5902" max="6146" width="9.140625" style="11"/>
    <col min="6147" max="6147" width="72.85546875" style="11" customWidth="1"/>
    <col min="6148" max="6148" width="16" style="11" customWidth="1"/>
    <col min="6149" max="6149" width="17.85546875" style="11" bestFit="1" customWidth="1"/>
    <col min="6150" max="6150" width="15" style="11" customWidth="1"/>
    <col min="6151" max="6151" width="14.42578125" style="11" customWidth="1"/>
    <col min="6152" max="6152" width="13.5703125" style="11" customWidth="1"/>
    <col min="6153" max="6153" width="12.28515625" style="11" customWidth="1"/>
    <col min="6154" max="6154" width="19.5703125" style="11" customWidth="1"/>
    <col min="6155" max="6155" width="12.5703125" style="11" customWidth="1"/>
    <col min="6156" max="6156" width="13.7109375" style="11" customWidth="1"/>
    <col min="6157" max="6157" width="18.140625" style="11" bestFit="1" customWidth="1"/>
    <col min="6158" max="6402" width="9.140625" style="11"/>
    <col min="6403" max="6403" width="72.85546875" style="11" customWidth="1"/>
    <col min="6404" max="6404" width="16" style="11" customWidth="1"/>
    <col min="6405" max="6405" width="17.85546875" style="11" bestFit="1" customWidth="1"/>
    <col min="6406" max="6406" width="15" style="11" customWidth="1"/>
    <col min="6407" max="6407" width="14.42578125" style="11" customWidth="1"/>
    <col min="6408" max="6408" width="13.5703125" style="11" customWidth="1"/>
    <col min="6409" max="6409" width="12.28515625" style="11" customWidth="1"/>
    <col min="6410" max="6410" width="19.5703125" style="11" customWidth="1"/>
    <col min="6411" max="6411" width="12.5703125" style="11" customWidth="1"/>
    <col min="6412" max="6412" width="13.7109375" style="11" customWidth="1"/>
    <col min="6413" max="6413" width="18.140625" style="11" bestFit="1" customWidth="1"/>
    <col min="6414" max="6658" width="9.140625" style="11"/>
    <col min="6659" max="6659" width="72.85546875" style="11" customWidth="1"/>
    <col min="6660" max="6660" width="16" style="11" customWidth="1"/>
    <col min="6661" max="6661" width="17.85546875" style="11" bestFit="1" customWidth="1"/>
    <col min="6662" max="6662" width="15" style="11" customWidth="1"/>
    <col min="6663" max="6663" width="14.42578125" style="11" customWidth="1"/>
    <col min="6664" max="6664" width="13.5703125" style="11" customWidth="1"/>
    <col min="6665" max="6665" width="12.28515625" style="11" customWidth="1"/>
    <col min="6666" max="6666" width="19.5703125" style="11" customWidth="1"/>
    <col min="6667" max="6667" width="12.5703125" style="11" customWidth="1"/>
    <col min="6668" max="6668" width="13.7109375" style="11" customWidth="1"/>
    <col min="6669" max="6669" width="18.140625" style="11" bestFit="1" customWidth="1"/>
    <col min="6670" max="6914" width="9.140625" style="11"/>
    <col min="6915" max="6915" width="72.85546875" style="11" customWidth="1"/>
    <col min="6916" max="6916" width="16" style="11" customWidth="1"/>
    <col min="6917" max="6917" width="17.85546875" style="11" bestFit="1" customWidth="1"/>
    <col min="6918" max="6918" width="15" style="11" customWidth="1"/>
    <col min="6919" max="6919" width="14.42578125" style="11" customWidth="1"/>
    <col min="6920" max="6920" width="13.5703125" style="11" customWidth="1"/>
    <col min="6921" max="6921" width="12.28515625" style="11" customWidth="1"/>
    <col min="6922" max="6922" width="19.5703125" style="11" customWidth="1"/>
    <col min="6923" max="6923" width="12.5703125" style="11" customWidth="1"/>
    <col min="6924" max="6924" width="13.7109375" style="11" customWidth="1"/>
    <col min="6925" max="6925" width="18.140625" style="11" bestFit="1" customWidth="1"/>
    <col min="6926" max="7170" width="9.140625" style="11"/>
    <col min="7171" max="7171" width="72.85546875" style="11" customWidth="1"/>
    <col min="7172" max="7172" width="16" style="11" customWidth="1"/>
    <col min="7173" max="7173" width="17.85546875" style="11" bestFit="1" customWidth="1"/>
    <col min="7174" max="7174" width="15" style="11" customWidth="1"/>
    <col min="7175" max="7175" width="14.42578125" style="11" customWidth="1"/>
    <col min="7176" max="7176" width="13.5703125" style="11" customWidth="1"/>
    <col min="7177" max="7177" width="12.28515625" style="11" customWidth="1"/>
    <col min="7178" max="7178" width="19.5703125" style="11" customWidth="1"/>
    <col min="7179" max="7179" width="12.5703125" style="11" customWidth="1"/>
    <col min="7180" max="7180" width="13.7109375" style="11" customWidth="1"/>
    <col min="7181" max="7181" width="18.140625" style="11" bestFit="1" customWidth="1"/>
    <col min="7182" max="7426" width="9.140625" style="11"/>
    <col min="7427" max="7427" width="72.85546875" style="11" customWidth="1"/>
    <col min="7428" max="7428" width="16" style="11" customWidth="1"/>
    <col min="7429" max="7429" width="17.85546875" style="11" bestFit="1" customWidth="1"/>
    <col min="7430" max="7430" width="15" style="11" customWidth="1"/>
    <col min="7431" max="7431" width="14.42578125" style="11" customWidth="1"/>
    <col min="7432" max="7432" width="13.5703125" style="11" customWidth="1"/>
    <col min="7433" max="7433" width="12.28515625" style="11" customWidth="1"/>
    <col min="7434" max="7434" width="19.5703125" style="11" customWidth="1"/>
    <col min="7435" max="7435" width="12.5703125" style="11" customWidth="1"/>
    <col min="7436" max="7436" width="13.7109375" style="11" customWidth="1"/>
    <col min="7437" max="7437" width="18.140625" style="11" bestFit="1" customWidth="1"/>
    <col min="7438" max="7682" width="9.140625" style="11"/>
    <col min="7683" max="7683" width="72.85546875" style="11" customWidth="1"/>
    <col min="7684" max="7684" width="16" style="11" customWidth="1"/>
    <col min="7685" max="7685" width="17.85546875" style="11" bestFit="1" customWidth="1"/>
    <col min="7686" max="7686" width="15" style="11" customWidth="1"/>
    <col min="7687" max="7687" width="14.42578125" style="11" customWidth="1"/>
    <col min="7688" max="7688" width="13.5703125" style="11" customWidth="1"/>
    <col min="7689" max="7689" width="12.28515625" style="11" customWidth="1"/>
    <col min="7690" max="7690" width="19.5703125" style="11" customWidth="1"/>
    <col min="7691" max="7691" width="12.5703125" style="11" customWidth="1"/>
    <col min="7692" max="7692" width="13.7109375" style="11" customWidth="1"/>
    <col min="7693" max="7693" width="18.140625" style="11" bestFit="1" customWidth="1"/>
    <col min="7694" max="7938" width="9.140625" style="11"/>
    <col min="7939" max="7939" width="72.85546875" style="11" customWidth="1"/>
    <col min="7940" max="7940" width="16" style="11" customWidth="1"/>
    <col min="7941" max="7941" width="17.85546875" style="11" bestFit="1" customWidth="1"/>
    <col min="7942" max="7942" width="15" style="11" customWidth="1"/>
    <col min="7943" max="7943" width="14.42578125" style="11" customWidth="1"/>
    <col min="7944" max="7944" width="13.5703125" style="11" customWidth="1"/>
    <col min="7945" max="7945" width="12.28515625" style="11" customWidth="1"/>
    <col min="7946" max="7946" width="19.5703125" style="11" customWidth="1"/>
    <col min="7947" max="7947" width="12.5703125" style="11" customWidth="1"/>
    <col min="7948" max="7948" width="13.7109375" style="11" customWidth="1"/>
    <col min="7949" max="7949" width="18.140625" style="11" bestFit="1" customWidth="1"/>
    <col min="7950" max="8194" width="9.140625" style="11"/>
    <col min="8195" max="8195" width="72.85546875" style="11" customWidth="1"/>
    <col min="8196" max="8196" width="16" style="11" customWidth="1"/>
    <col min="8197" max="8197" width="17.85546875" style="11" bestFit="1" customWidth="1"/>
    <col min="8198" max="8198" width="15" style="11" customWidth="1"/>
    <col min="8199" max="8199" width="14.42578125" style="11" customWidth="1"/>
    <col min="8200" max="8200" width="13.5703125" style="11" customWidth="1"/>
    <col min="8201" max="8201" width="12.28515625" style="11" customWidth="1"/>
    <col min="8202" max="8202" width="19.5703125" style="11" customWidth="1"/>
    <col min="8203" max="8203" width="12.5703125" style="11" customWidth="1"/>
    <col min="8204" max="8204" width="13.7109375" style="11" customWidth="1"/>
    <col min="8205" max="8205" width="18.140625" style="11" bestFit="1" customWidth="1"/>
    <col min="8206" max="8450" width="9.140625" style="11"/>
    <col min="8451" max="8451" width="72.85546875" style="11" customWidth="1"/>
    <col min="8452" max="8452" width="16" style="11" customWidth="1"/>
    <col min="8453" max="8453" width="17.85546875" style="11" bestFit="1" customWidth="1"/>
    <col min="8454" max="8454" width="15" style="11" customWidth="1"/>
    <col min="8455" max="8455" width="14.42578125" style="11" customWidth="1"/>
    <col min="8456" max="8456" width="13.5703125" style="11" customWidth="1"/>
    <col min="8457" max="8457" width="12.28515625" style="11" customWidth="1"/>
    <col min="8458" max="8458" width="19.5703125" style="11" customWidth="1"/>
    <col min="8459" max="8459" width="12.5703125" style="11" customWidth="1"/>
    <col min="8460" max="8460" width="13.7109375" style="11" customWidth="1"/>
    <col min="8461" max="8461" width="18.140625" style="11" bestFit="1" customWidth="1"/>
    <col min="8462" max="8706" width="9.140625" style="11"/>
    <col min="8707" max="8707" width="72.85546875" style="11" customWidth="1"/>
    <col min="8708" max="8708" width="16" style="11" customWidth="1"/>
    <col min="8709" max="8709" width="17.85546875" style="11" bestFit="1" customWidth="1"/>
    <col min="8710" max="8710" width="15" style="11" customWidth="1"/>
    <col min="8711" max="8711" width="14.42578125" style="11" customWidth="1"/>
    <col min="8712" max="8712" width="13.5703125" style="11" customWidth="1"/>
    <col min="8713" max="8713" width="12.28515625" style="11" customWidth="1"/>
    <col min="8714" max="8714" width="19.5703125" style="11" customWidth="1"/>
    <col min="8715" max="8715" width="12.5703125" style="11" customWidth="1"/>
    <col min="8716" max="8716" width="13.7109375" style="11" customWidth="1"/>
    <col min="8717" max="8717" width="18.140625" style="11" bestFit="1" customWidth="1"/>
    <col min="8718" max="8962" width="9.140625" style="11"/>
    <col min="8963" max="8963" width="72.85546875" style="11" customWidth="1"/>
    <col min="8964" max="8964" width="16" style="11" customWidth="1"/>
    <col min="8965" max="8965" width="17.85546875" style="11" bestFit="1" customWidth="1"/>
    <col min="8966" max="8966" width="15" style="11" customWidth="1"/>
    <col min="8967" max="8967" width="14.42578125" style="11" customWidth="1"/>
    <col min="8968" max="8968" width="13.5703125" style="11" customWidth="1"/>
    <col min="8969" max="8969" width="12.28515625" style="11" customWidth="1"/>
    <col min="8970" max="8970" width="19.5703125" style="11" customWidth="1"/>
    <col min="8971" max="8971" width="12.5703125" style="11" customWidth="1"/>
    <col min="8972" max="8972" width="13.7109375" style="11" customWidth="1"/>
    <col min="8973" max="8973" width="18.140625" style="11" bestFit="1" customWidth="1"/>
    <col min="8974" max="9218" width="9.140625" style="11"/>
    <col min="9219" max="9219" width="72.85546875" style="11" customWidth="1"/>
    <col min="9220" max="9220" width="16" style="11" customWidth="1"/>
    <col min="9221" max="9221" width="17.85546875" style="11" bestFit="1" customWidth="1"/>
    <col min="9222" max="9222" width="15" style="11" customWidth="1"/>
    <col min="9223" max="9223" width="14.42578125" style="11" customWidth="1"/>
    <col min="9224" max="9224" width="13.5703125" style="11" customWidth="1"/>
    <col min="9225" max="9225" width="12.28515625" style="11" customWidth="1"/>
    <col min="9226" max="9226" width="19.5703125" style="11" customWidth="1"/>
    <col min="9227" max="9227" width="12.5703125" style="11" customWidth="1"/>
    <col min="9228" max="9228" width="13.7109375" style="11" customWidth="1"/>
    <col min="9229" max="9229" width="18.140625" style="11" bestFit="1" customWidth="1"/>
    <col min="9230" max="9474" width="9.140625" style="11"/>
    <col min="9475" max="9475" width="72.85546875" style="11" customWidth="1"/>
    <col min="9476" max="9476" width="16" style="11" customWidth="1"/>
    <col min="9477" max="9477" width="17.85546875" style="11" bestFit="1" customWidth="1"/>
    <col min="9478" max="9478" width="15" style="11" customWidth="1"/>
    <col min="9479" max="9479" width="14.42578125" style="11" customWidth="1"/>
    <col min="9480" max="9480" width="13.5703125" style="11" customWidth="1"/>
    <col min="9481" max="9481" width="12.28515625" style="11" customWidth="1"/>
    <col min="9482" max="9482" width="19.5703125" style="11" customWidth="1"/>
    <col min="9483" max="9483" width="12.5703125" style="11" customWidth="1"/>
    <col min="9484" max="9484" width="13.7109375" style="11" customWidth="1"/>
    <col min="9485" max="9485" width="18.140625" style="11" bestFit="1" customWidth="1"/>
    <col min="9486" max="9730" width="9.140625" style="11"/>
    <col min="9731" max="9731" width="72.85546875" style="11" customWidth="1"/>
    <col min="9732" max="9732" width="16" style="11" customWidth="1"/>
    <col min="9733" max="9733" width="17.85546875" style="11" bestFit="1" customWidth="1"/>
    <col min="9734" max="9734" width="15" style="11" customWidth="1"/>
    <col min="9735" max="9735" width="14.42578125" style="11" customWidth="1"/>
    <col min="9736" max="9736" width="13.5703125" style="11" customWidth="1"/>
    <col min="9737" max="9737" width="12.28515625" style="11" customWidth="1"/>
    <col min="9738" max="9738" width="19.5703125" style="11" customWidth="1"/>
    <col min="9739" max="9739" width="12.5703125" style="11" customWidth="1"/>
    <col min="9740" max="9740" width="13.7109375" style="11" customWidth="1"/>
    <col min="9741" max="9741" width="18.140625" style="11" bestFit="1" customWidth="1"/>
    <col min="9742" max="9986" width="9.140625" style="11"/>
    <col min="9987" max="9987" width="72.85546875" style="11" customWidth="1"/>
    <col min="9988" max="9988" width="16" style="11" customWidth="1"/>
    <col min="9989" max="9989" width="17.85546875" style="11" bestFit="1" customWidth="1"/>
    <col min="9990" max="9990" width="15" style="11" customWidth="1"/>
    <col min="9991" max="9991" width="14.42578125" style="11" customWidth="1"/>
    <col min="9992" max="9992" width="13.5703125" style="11" customWidth="1"/>
    <col min="9993" max="9993" width="12.28515625" style="11" customWidth="1"/>
    <col min="9994" max="9994" width="19.5703125" style="11" customWidth="1"/>
    <col min="9995" max="9995" width="12.5703125" style="11" customWidth="1"/>
    <col min="9996" max="9996" width="13.7109375" style="11" customWidth="1"/>
    <col min="9997" max="9997" width="18.140625" style="11" bestFit="1" customWidth="1"/>
    <col min="9998" max="10242" width="9.140625" style="11"/>
    <col min="10243" max="10243" width="72.85546875" style="11" customWidth="1"/>
    <col min="10244" max="10244" width="16" style="11" customWidth="1"/>
    <col min="10245" max="10245" width="17.85546875" style="11" bestFit="1" customWidth="1"/>
    <col min="10246" max="10246" width="15" style="11" customWidth="1"/>
    <col min="10247" max="10247" width="14.42578125" style="11" customWidth="1"/>
    <col min="10248" max="10248" width="13.5703125" style="11" customWidth="1"/>
    <col min="10249" max="10249" width="12.28515625" style="11" customWidth="1"/>
    <col min="10250" max="10250" width="19.5703125" style="11" customWidth="1"/>
    <col min="10251" max="10251" width="12.5703125" style="11" customWidth="1"/>
    <col min="10252" max="10252" width="13.7109375" style="11" customWidth="1"/>
    <col min="10253" max="10253" width="18.140625" style="11" bestFit="1" customWidth="1"/>
    <col min="10254" max="10498" width="9.140625" style="11"/>
    <col min="10499" max="10499" width="72.85546875" style="11" customWidth="1"/>
    <col min="10500" max="10500" width="16" style="11" customWidth="1"/>
    <col min="10501" max="10501" width="17.85546875" style="11" bestFit="1" customWidth="1"/>
    <col min="10502" max="10502" width="15" style="11" customWidth="1"/>
    <col min="10503" max="10503" width="14.42578125" style="11" customWidth="1"/>
    <col min="10504" max="10504" width="13.5703125" style="11" customWidth="1"/>
    <col min="10505" max="10505" width="12.28515625" style="11" customWidth="1"/>
    <col min="10506" max="10506" width="19.5703125" style="11" customWidth="1"/>
    <col min="10507" max="10507" width="12.5703125" style="11" customWidth="1"/>
    <col min="10508" max="10508" width="13.7109375" style="11" customWidth="1"/>
    <col min="10509" max="10509" width="18.140625" style="11" bestFit="1" customWidth="1"/>
    <col min="10510" max="10754" width="9.140625" style="11"/>
    <col min="10755" max="10755" width="72.85546875" style="11" customWidth="1"/>
    <col min="10756" max="10756" width="16" style="11" customWidth="1"/>
    <col min="10757" max="10757" width="17.85546875" style="11" bestFit="1" customWidth="1"/>
    <col min="10758" max="10758" width="15" style="11" customWidth="1"/>
    <col min="10759" max="10759" width="14.42578125" style="11" customWidth="1"/>
    <col min="10760" max="10760" width="13.5703125" style="11" customWidth="1"/>
    <col min="10761" max="10761" width="12.28515625" style="11" customWidth="1"/>
    <col min="10762" max="10762" width="19.5703125" style="11" customWidth="1"/>
    <col min="10763" max="10763" width="12.5703125" style="11" customWidth="1"/>
    <col min="10764" max="10764" width="13.7109375" style="11" customWidth="1"/>
    <col min="10765" max="10765" width="18.140625" style="11" bestFit="1" customWidth="1"/>
    <col min="10766" max="11010" width="9.140625" style="11"/>
    <col min="11011" max="11011" width="72.85546875" style="11" customWidth="1"/>
    <col min="11012" max="11012" width="16" style="11" customWidth="1"/>
    <col min="11013" max="11013" width="17.85546875" style="11" bestFit="1" customWidth="1"/>
    <col min="11014" max="11014" width="15" style="11" customWidth="1"/>
    <col min="11015" max="11015" width="14.42578125" style="11" customWidth="1"/>
    <col min="11016" max="11016" width="13.5703125" style="11" customWidth="1"/>
    <col min="11017" max="11017" width="12.28515625" style="11" customWidth="1"/>
    <col min="11018" max="11018" width="19.5703125" style="11" customWidth="1"/>
    <col min="11019" max="11019" width="12.5703125" style="11" customWidth="1"/>
    <col min="11020" max="11020" width="13.7109375" style="11" customWidth="1"/>
    <col min="11021" max="11021" width="18.140625" style="11" bestFit="1" customWidth="1"/>
    <col min="11022" max="11266" width="9.140625" style="11"/>
    <col min="11267" max="11267" width="72.85546875" style="11" customWidth="1"/>
    <col min="11268" max="11268" width="16" style="11" customWidth="1"/>
    <col min="11269" max="11269" width="17.85546875" style="11" bestFit="1" customWidth="1"/>
    <col min="11270" max="11270" width="15" style="11" customWidth="1"/>
    <col min="11271" max="11271" width="14.42578125" style="11" customWidth="1"/>
    <col min="11272" max="11272" width="13.5703125" style="11" customWidth="1"/>
    <col min="11273" max="11273" width="12.28515625" style="11" customWidth="1"/>
    <col min="11274" max="11274" width="19.5703125" style="11" customWidth="1"/>
    <col min="11275" max="11275" width="12.5703125" style="11" customWidth="1"/>
    <col min="11276" max="11276" width="13.7109375" style="11" customWidth="1"/>
    <col min="11277" max="11277" width="18.140625" style="11" bestFit="1" customWidth="1"/>
    <col min="11278" max="11522" width="9.140625" style="11"/>
    <col min="11523" max="11523" width="72.85546875" style="11" customWidth="1"/>
    <col min="11524" max="11524" width="16" style="11" customWidth="1"/>
    <col min="11525" max="11525" width="17.85546875" style="11" bestFit="1" customWidth="1"/>
    <col min="11526" max="11526" width="15" style="11" customWidth="1"/>
    <col min="11527" max="11527" width="14.42578125" style="11" customWidth="1"/>
    <col min="11528" max="11528" width="13.5703125" style="11" customWidth="1"/>
    <col min="11529" max="11529" width="12.28515625" style="11" customWidth="1"/>
    <col min="11530" max="11530" width="19.5703125" style="11" customWidth="1"/>
    <col min="11531" max="11531" width="12.5703125" style="11" customWidth="1"/>
    <col min="11532" max="11532" width="13.7109375" style="11" customWidth="1"/>
    <col min="11533" max="11533" width="18.140625" style="11" bestFit="1" customWidth="1"/>
    <col min="11534" max="11778" width="9.140625" style="11"/>
    <col min="11779" max="11779" width="72.85546875" style="11" customWidth="1"/>
    <col min="11780" max="11780" width="16" style="11" customWidth="1"/>
    <col min="11781" max="11781" width="17.85546875" style="11" bestFit="1" customWidth="1"/>
    <col min="11782" max="11782" width="15" style="11" customWidth="1"/>
    <col min="11783" max="11783" width="14.42578125" style="11" customWidth="1"/>
    <col min="11784" max="11784" width="13.5703125" style="11" customWidth="1"/>
    <col min="11785" max="11785" width="12.28515625" style="11" customWidth="1"/>
    <col min="11786" max="11786" width="19.5703125" style="11" customWidth="1"/>
    <col min="11787" max="11787" width="12.5703125" style="11" customWidth="1"/>
    <col min="11788" max="11788" width="13.7109375" style="11" customWidth="1"/>
    <col min="11789" max="11789" width="18.140625" style="11" bestFit="1" customWidth="1"/>
    <col min="11790" max="12034" width="9.140625" style="11"/>
    <col min="12035" max="12035" width="72.85546875" style="11" customWidth="1"/>
    <col min="12036" max="12036" width="16" style="11" customWidth="1"/>
    <col min="12037" max="12037" width="17.85546875" style="11" bestFit="1" customWidth="1"/>
    <col min="12038" max="12038" width="15" style="11" customWidth="1"/>
    <col min="12039" max="12039" width="14.42578125" style="11" customWidth="1"/>
    <col min="12040" max="12040" width="13.5703125" style="11" customWidth="1"/>
    <col min="12041" max="12041" width="12.28515625" style="11" customWidth="1"/>
    <col min="12042" max="12042" width="19.5703125" style="11" customWidth="1"/>
    <col min="12043" max="12043" width="12.5703125" style="11" customWidth="1"/>
    <col min="12044" max="12044" width="13.7109375" style="11" customWidth="1"/>
    <col min="12045" max="12045" width="18.140625" style="11" bestFit="1" customWidth="1"/>
    <col min="12046" max="12290" width="9.140625" style="11"/>
    <col min="12291" max="12291" width="72.85546875" style="11" customWidth="1"/>
    <col min="12292" max="12292" width="16" style="11" customWidth="1"/>
    <col min="12293" max="12293" width="17.85546875" style="11" bestFit="1" customWidth="1"/>
    <col min="12294" max="12294" width="15" style="11" customWidth="1"/>
    <col min="12295" max="12295" width="14.42578125" style="11" customWidth="1"/>
    <col min="12296" max="12296" width="13.5703125" style="11" customWidth="1"/>
    <col min="12297" max="12297" width="12.28515625" style="11" customWidth="1"/>
    <col min="12298" max="12298" width="19.5703125" style="11" customWidth="1"/>
    <col min="12299" max="12299" width="12.5703125" style="11" customWidth="1"/>
    <col min="12300" max="12300" width="13.7109375" style="11" customWidth="1"/>
    <col min="12301" max="12301" width="18.140625" style="11" bestFit="1" customWidth="1"/>
    <col min="12302" max="12546" width="9.140625" style="11"/>
    <col min="12547" max="12547" width="72.85546875" style="11" customWidth="1"/>
    <col min="12548" max="12548" width="16" style="11" customWidth="1"/>
    <col min="12549" max="12549" width="17.85546875" style="11" bestFit="1" customWidth="1"/>
    <col min="12550" max="12550" width="15" style="11" customWidth="1"/>
    <col min="12551" max="12551" width="14.42578125" style="11" customWidth="1"/>
    <col min="12552" max="12552" width="13.5703125" style="11" customWidth="1"/>
    <col min="12553" max="12553" width="12.28515625" style="11" customWidth="1"/>
    <col min="12554" max="12554" width="19.5703125" style="11" customWidth="1"/>
    <col min="12555" max="12555" width="12.5703125" style="11" customWidth="1"/>
    <col min="12556" max="12556" width="13.7109375" style="11" customWidth="1"/>
    <col min="12557" max="12557" width="18.140625" style="11" bestFit="1" customWidth="1"/>
    <col min="12558" max="12802" width="9.140625" style="11"/>
    <col min="12803" max="12803" width="72.85546875" style="11" customWidth="1"/>
    <col min="12804" max="12804" width="16" style="11" customWidth="1"/>
    <col min="12805" max="12805" width="17.85546875" style="11" bestFit="1" customWidth="1"/>
    <col min="12806" max="12806" width="15" style="11" customWidth="1"/>
    <col min="12807" max="12807" width="14.42578125" style="11" customWidth="1"/>
    <col min="12808" max="12808" width="13.5703125" style="11" customWidth="1"/>
    <col min="12809" max="12809" width="12.28515625" style="11" customWidth="1"/>
    <col min="12810" max="12810" width="19.5703125" style="11" customWidth="1"/>
    <col min="12811" max="12811" width="12.5703125" style="11" customWidth="1"/>
    <col min="12812" max="12812" width="13.7109375" style="11" customWidth="1"/>
    <col min="12813" max="12813" width="18.140625" style="11" bestFit="1" customWidth="1"/>
    <col min="12814" max="13058" width="9.140625" style="11"/>
    <col min="13059" max="13059" width="72.85546875" style="11" customWidth="1"/>
    <col min="13060" max="13060" width="16" style="11" customWidth="1"/>
    <col min="13061" max="13061" width="17.85546875" style="11" bestFit="1" customWidth="1"/>
    <col min="13062" max="13062" width="15" style="11" customWidth="1"/>
    <col min="13063" max="13063" width="14.42578125" style="11" customWidth="1"/>
    <col min="13064" max="13064" width="13.5703125" style="11" customWidth="1"/>
    <col min="13065" max="13065" width="12.28515625" style="11" customWidth="1"/>
    <col min="13066" max="13066" width="19.5703125" style="11" customWidth="1"/>
    <col min="13067" max="13067" width="12.5703125" style="11" customWidth="1"/>
    <col min="13068" max="13068" width="13.7109375" style="11" customWidth="1"/>
    <col min="13069" max="13069" width="18.140625" style="11" bestFit="1" customWidth="1"/>
    <col min="13070" max="13314" width="9.140625" style="11"/>
    <col min="13315" max="13315" width="72.85546875" style="11" customWidth="1"/>
    <col min="13316" max="13316" width="16" style="11" customWidth="1"/>
    <col min="13317" max="13317" width="17.85546875" style="11" bestFit="1" customWidth="1"/>
    <col min="13318" max="13318" width="15" style="11" customWidth="1"/>
    <col min="13319" max="13319" width="14.42578125" style="11" customWidth="1"/>
    <col min="13320" max="13320" width="13.5703125" style="11" customWidth="1"/>
    <col min="13321" max="13321" width="12.28515625" style="11" customWidth="1"/>
    <col min="13322" max="13322" width="19.5703125" style="11" customWidth="1"/>
    <col min="13323" max="13323" width="12.5703125" style="11" customWidth="1"/>
    <col min="13324" max="13324" width="13.7109375" style="11" customWidth="1"/>
    <col min="13325" max="13325" width="18.140625" style="11" bestFit="1" customWidth="1"/>
    <col min="13326" max="13570" width="9.140625" style="11"/>
    <col min="13571" max="13571" width="72.85546875" style="11" customWidth="1"/>
    <col min="13572" max="13572" width="16" style="11" customWidth="1"/>
    <col min="13573" max="13573" width="17.85546875" style="11" bestFit="1" customWidth="1"/>
    <col min="13574" max="13574" width="15" style="11" customWidth="1"/>
    <col min="13575" max="13575" width="14.42578125" style="11" customWidth="1"/>
    <col min="13576" max="13576" width="13.5703125" style="11" customWidth="1"/>
    <col min="13577" max="13577" width="12.28515625" style="11" customWidth="1"/>
    <col min="13578" max="13578" width="19.5703125" style="11" customWidth="1"/>
    <col min="13579" max="13579" width="12.5703125" style="11" customWidth="1"/>
    <col min="13580" max="13580" width="13.7109375" style="11" customWidth="1"/>
    <col min="13581" max="13581" width="18.140625" style="11" bestFit="1" customWidth="1"/>
    <col min="13582" max="13826" width="9.140625" style="11"/>
    <col min="13827" max="13827" width="72.85546875" style="11" customWidth="1"/>
    <col min="13828" max="13828" width="16" style="11" customWidth="1"/>
    <col min="13829" max="13829" width="17.85546875" style="11" bestFit="1" customWidth="1"/>
    <col min="13830" max="13830" width="15" style="11" customWidth="1"/>
    <col min="13831" max="13831" width="14.42578125" style="11" customWidth="1"/>
    <col min="13832" max="13832" width="13.5703125" style="11" customWidth="1"/>
    <col min="13833" max="13833" width="12.28515625" style="11" customWidth="1"/>
    <col min="13834" max="13834" width="19.5703125" style="11" customWidth="1"/>
    <col min="13835" max="13835" width="12.5703125" style="11" customWidth="1"/>
    <col min="13836" max="13836" width="13.7109375" style="11" customWidth="1"/>
    <col min="13837" max="13837" width="18.140625" style="11" bestFit="1" customWidth="1"/>
    <col min="13838" max="14082" width="9.140625" style="11"/>
    <col min="14083" max="14083" width="72.85546875" style="11" customWidth="1"/>
    <col min="14084" max="14084" width="16" style="11" customWidth="1"/>
    <col min="14085" max="14085" width="17.85546875" style="11" bestFit="1" customWidth="1"/>
    <col min="14086" max="14086" width="15" style="11" customWidth="1"/>
    <col min="14087" max="14087" width="14.42578125" style="11" customWidth="1"/>
    <col min="14088" max="14088" width="13.5703125" style="11" customWidth="1"/>
    <col min="14089" max="14089" width="12.28515625" style="11" customWidth="1"/>
    <col min="14090" max="14090" width="19.5703125" style="11" customWidth="1"/>
    <col min="14091" max="14091" width="12.5703125" style="11" customWidth="1"/>
    <col min="14092" max="14092" width="13.7109375" style="11" customWidth="1"/>
    <col min="14093" max="14093" width="18.140625" style="11" bestFit="1" customWidth="1"/>
    <col min="14094" max="14338" width="9.140625" style="11"/>
    <col min="14339" max="14339" width="72.85546875" style="11" customWidth="1"/>
    <col min="14340" max="14340" width="16" style="11" customWidth="1"/>
    <col min="14341" max="14341" width="17.85546875" style="11" bestFit="1" customWidth="1"/>
    <col min="14342" max="14342" width="15" style="11" customWidth="1"/>
    <col min="14343" max="14343" width="14.42578125" style="11" customWidth="1"/>
    <col min="14344" max="14344" width="13.5703125" style="11" customWidth="1"/>
    <col min="14345" max="14345" width="12.28515625" style="11" customWidth="1"/>
    <col min="14346" max="14346" width="19.5703125" style="11" customWidth="1"/>
    <col min="14347" max="14347" width="12.5703125" style="11" customWidth="1"/>
    <col min="14348" max="14348" width="13.7109375" style="11" customWidth="1"/>
    <col min="14349" max="14349" width="18.140625" style="11" bestFit="1" customWidth="1"/>
    <col min="14350" max="14594" width="9.140625" style="11"/>
    <col min="14595" max="14595" width="72.85546875" style="11" customWidth="1"/>
    <col min="14596" max="14596" width="16" style="11" customWidth="1"/>
    <col min="14597" max="14597" width="17.85546875" style="11" bestFit="1" customWidth="1"/>
    <col min="14598" max="14598" width="15" style="11" customWidth="1"/>
    <col min="14599" max="14599" width="14.42578125" style="11" customWidth="1"/>
    <col min="14600" max="14600" width="13.5703125" style="11" customWidth="1"/>
    <col min="14601" max="14601" width="12.28515625" style="11" customWidth="1"/>
    <col min="14602" max="14602" width="19.5703125" style="11" customWidth="1"/>
    <col min="14603" max="14603" width="12.5703125" style="11" customWidth="1"/>
    <col min="14604" max="14604" width="13.7109375" style="11" customWidth="1"/>
    <col min="14605" max="14605" width="18.140625" style="11" bestFit="1" customWidth="1"/>
    <col min="14606" max="14850" width="9.140625" style="11"/>
    <col min="14851" max="14851" width="72.85546875" style="11" customWidth="1"/>
    <col min="14852" max="14852" width="16" style="11" customWidth="1"/>
    <col min="14853" max="14853" width="17.85546875" style="11" bestFit="1" customWidth="1"/>
    <col min="14854" max="14854" width="15" style="11" customWidth="1"/>
    <col min="14855" max="14855" width="14.42578125" style="11" customWidth="1"/>
    <col min="14856" max="14856" width="13.5703125" style="11" customWidth="1"/>
    <col min="14857" max="14857" width="12.28515625" style="11" customWidth="1"/>
    <col min="14858" max="14858" width="19.5703125" style="11" customWidth="1"/>
    <col min="14859" max="14859" width="12.5703125" style="11" customWidth="1"/>
    <col min="14860" max="14860" width="13.7109375" style="11" customWidth="1"/>
    <col min="14861" max="14861" width="18.140625" style="11" bestFit="1" customWidth="1"/>
    <col min="14862" max="15106" width="9.140625" style="11"/>
    <col min="15107" max="15107" width="72.85546875" style="11" customWidth="1"/>
    <col min="15108" max="15108" width="16" style="11" customWidth="1"/>
    <col min="15109" max="15109" width="17.85546875" style="11" bestFit="1" customWidth="1"/>
    <col min="15110" max="15110" width="15" style="11" customWidth="1"/>
    <col min="15111" max="15111" width="14.42578125" style="11" customWidth="1"/>
    <col min="15112" max="15112" width="13.5703125" style="11" customWidth="1"/>
    <col min="15113" max="15113" width="12.28515625" style="11" customWidth="1"/>
    <col min="15114" max="15114" width="19.5703125" style="11" customWidth="1"/>
    <col min="15115" max="15115" width="12.5703125" style="11" customWidth="1"/>
    <col min="15116" max="15116" width="13.7109375" style="11" customWidth="1"/>
    <col min="15117" max="15117" width="18.140625" style="11" bestFit="1" customWidth="1"/>
    <col min="15118" max="15362" width="9.140625" style="11"/>
    <col min="15363" max="15363" width="72.85546875" style="11" customWidth="1"/>
    <col min="15364" max="15364" width="16" style="11" customWidth="1"/>
    <col min="15365" max="15365" width="17.85546875" style="11" bestFit="1" customWidth="1"/>
    <col min="15366" max="15366" width="15" style="11" customWidth="1"/>
    <col min="15367" max="15367" width="14.42578125" style="11" customWidth="1"/>
    <col min="15368" max="15368" width="13.5703125" style="11" customWidth="1"/>
    <col min="15369" max="15369" width="12.28515625" style="11" customWidth="1"/>
    <col min="15370" max="15370" width="19.5703125" style="11" customWidth="1"/>
    <col min="15371" max="15371" width="12.5703125" style="11" customWidth="1"/>
    <col min="15372" max="15372" width="13.7109375" style="11" customWidth="1"/>
    <col min="15373" max="15373" width="18.140625" style="11" bestFit="1" customWidth="1"/>
    <col min="15374" max="15618" width="9.140625" style="11"/>
    <col min="15619" max="15619" width="72.85546875" style="11" customWidth="1"/>
    <col min="15620" max="15620" width="16" style="11" customWidth="1"/>
    <col min="15621" max="15621" width="17.85546875" style="11" bestFit="1" customWidth="1"/>
    <col min="15622" max="15622" width="15" style="11" customWidth="1"/>
    <col min="15623" max="15623" width="14.42578125" style="11" customWidth="1"/>
    <col min="15624" max="15624" width="13.5703125" style="11" customWidth="1"/>
    <col min="15625" max="15625" width="12.28515625" style="11" customWidth="1"/>
    <col min="15626" max="15626" width="19.5703125" style="11" customWidth="1"/>
    <col min="15627" max="15627" width="12.5703125" style="11" customWidth="1"/>
    <col min="15628" max="15628" width="13.7109375" style="11" customWidth="1"/>
    <col min="15629" max="15629" width="18.140625" style="11" bestFit="1" customWidth="1"/>
    <col min="15630" max="15874" width="9.140625" style="11"/>
    <col min="15875" max="15875" width="72.85546875" style="11" customWidth="1"/>
    <col min="15876" max="15876" width="16" style="11" customWidth="1"/>
    <col min="15877" max="15877" width="17.85546875" style="11" bestFit="1" customWidth="1"/>
    <col min="15878" max="15878" width="15" style="11" customWidth="1"/>
    <col min="15879" max="15879" width="14.42578125" style="11" customWidth="1"/>
    <col min="15880" max="15880" width="13.5703125" style="11" customWidth="1"/>
    <col min="15881" max="15881" width="12.28515625" style="11" customWidth="1"/>
    <col min="15882" max="15882" width="19.5703125" style="11" customWidth="1"/>
    <col min="15883" max="15883" width="12.5703125" style="11" customWidth="1"/>
    <col min="15884" max="15884" width="13.7109375" style="11" customWidth="1"/>
    <col min="15885" max="15885" width="18.140625" style="11" bestFit="1" customWidth="1"/>
    <col min="15886" max="16130" width="9.140625" style="11"/>
    <col min="16131" max="16131" width="72.85546875" style="11" customWidth="1"/>
    <col min="16132" max="16132" width="16" style="11" customWidth="1"/>
    <col min="16133" max="16133" width="17.85546875" style="11" bestFit="1" customWidth="1"/>
    <col min="16134" max="16134" width="15" style="11" customWidth="1"/>
    <col min="16135" max="16135" width="14.42578125" style="11" customWidth="1"/>
    <col min="16136" max="16136" width="13.5703125" style="11" customWidth="1"/>
    <col min="16137" max="16137" width="12.28515625" style="11" customWidth="1"/>
    <col min="16138" max="16138" width="19.5703125" style="11" customWidth="1"/>
    <col min="16139" max="16139" width="12.5703125" style="11" customWidth="1"/>
    <col min="16140" max="16140" width="13.7109375" style="11" customWidth="1"/>
    <col min="16141" max="16141" width="18.140625" style="11" bestFit="1" customWidth="1"/>
    <col min="16142" max="16384" width="9.140625" style="11"/>
  </cols>
  <sheetData>
    <row r="1" spans="1:15" ht="17.25" customHeight="1">
      <c r="A1" s="571"/>
      <c r="B1" s="572"/>
      <c r="C1" s="572"/>
      <c r="D1" s="572"/>
      <c r="E1" s="572"/>
      <c r="F1" s="572"/>
      <c r="G1" s="572"/>
      <c r="H1" s="572"/>
      <c r="I1" s="572"/>
      <c r="J1" s="572"/>
      <c r="K1" s="572"/>
      <c r="L1" s="572"/>
      <c r="M1" s="572"/>
    </row>
    <row r="2" spans="1:15" ht="409.6" customHeight="1">
      <c r="A2" s="572"/>
      <c r="B2" s="572"/>
      <c r="C2" s="572"/>
      <c r="D2" s="572"/>
      <c r="E2" s="572"/>
      <c r="F2" s="572"/>
      <c r="G2" s="572"/>
      <c r="H2" s="572"/>
      <c r="I2" s="572"/>
      <c r="J2" s="572"/>
      <c r="K2" s="572"/>
      <c r="L2" s="572"/>
      <c r="M2" s="572"/>
    </row>
    <row r="3" spans="1:15" s="431" customFormat="1" ht="37.5" customHeight="1">
      <c r="A3" s="573"/>
      <c r="B3" s="573"/>
      <c r="C3" s="573"/>
      <c r="D3" s="573"/>
      <c r="E3" s="573"/>
      <c r="F3" s="573"/>
      <c r="G3" s="573"/>
      <c r="H3" s="573"/>
      <c r="I3" s="573"/>
      <c r="J3" s="573"/>
      <c r="K3" s="573"/>
      <c r="L3" s="573"/>
      <c r="M3" s="573"/>
    </row>
    <row r="4" spans="1:15" s="431" customFormat="1" ht="107.25" customHeight="1">
      <c r="A4" s="574" t="s">
        <v>674</v>
      </c>
      <c r="B4" s="575"/>
      <c r="C4" s="575"/>
      <c r="D4" s="575"/>
      <c r="E4" s="575"/>
      <c r="F4" s="575"/>
      <c r="G4" s="575"/>
      <c r="H4" s="575"/>
      <c r="I4" s="575"/>
      <c r="J4" s="575"/>
      <c r="K4" s="575"/>
      <c r="L4" s="575"/>
      <c r="M4" s="575"/>
    </row>
    <row r="5" spans="1:15" s="432" customFormat="1" ht="73.5" customHeight="1">
      <c r="M5" s="433"/>
    </row>
    <row r="6" spans="1:15" s="437" customFormat="1" ht="129" customHeight="1" thickBot="1">
      <c r="A6" s="434" t="s">
        <v>582</v>
      </c>
      <c r="B6" s="435" t="s">
        <v>576</v>
      </c>
      <c r="C6" s="435" t="s">
        <v>583</v>
      </c>
      <c r="D6" s="435" t="s">
        <v>584</v>
      </c>
      <c r="E6" s="435" t="s">
        <v>585</v>
      </c>
      <c r="F6" s="435" t="s">
        <v>586</v>
      </c>
      <c r="G6" s="435" t="s">
        <v>587</v>
      </c>
      <c r="H6" s="435" t="s">
        <v>588</v>
      </c>
      <c r="I6" s="435" t="s">
        <v>589</v>
      </c>
      <c r="J6" s="435" t="s">
        <v>590</v>
      </c>
      <c r="K6" s="435" t="s">
        <v>591</v>
      </c>
      <c r="L6" s="435" t="s">
        <v>142</v>
      </c>
      <c r="M6" s="436" t="s">
        <v>592</v>
      </c>
    </row>
    <row r="7" spans="1:15" s="432" customFormat="1" ht="39" hidden="1" customHeight="1">
      <c r="A7" s="438"/>
      <c r="B7" s="439"/>
      <c r="C7" s="439"/>
      <c r="D7" s="439"/>
      <c r="E7" s="440"/>
      <c r="F7" s="440"/>
      <c r="G7" s="440"/>
      <c r="H7" s="440"/>
      <c r="I7" s="439"/>
      <c r="J7" s="439"/>
      <c r="K7" s="439"/>
      <c r="L7" s="439"/>
      <c r="M7" s="441"/>
    </row>
    <row r="8" spans="1:15" s="432" customFormat="1" ht="74.25" customHeight="1" thickBot="1">
      <c r="A8" s="442" t="s">
        <v>493</v>
      </c>
      <c r="B8" s="443">
        <f>SUM(B9:B17)</f>
        <v>129706.85063674655</v>
      </c>
      <c r="C8" s="443">
        <f t="shared" ref="C8:K8" si="0">SUM(C9:C17)</f>
        <v>55738.601452748982</v>
      </c>
      <c r="D8" s="443">
        <f t="shared" si="0"/>
        <v>59987.175903003787</v>
      </c>
      <c r="E8" s="443">
        <f t="shared" si="0"/>
        <v>0</v>
      </c>
      <c r="F8" s="443">
        <f t="shared" si="0"/>
        <v>429.35397679139527</v>
      </c>
      <c r="G8" s="443">
        <f t="shared" si="0"/>
        <v>1190.2029144887003</v>
      </c>
      <c r="H8" s="443">
        <f t="shared" si="0"/>
        <v>1.9638939320999997E-5</v>
      </c>
      <c r="I8" s="443">
        <f t="shared" si="0"/>
        <v>-1213.9054714704544</v>
      </c>
      <c r="J8" s="443">
        <f t="shared" si="0"/>
        <v>2898.3180500000003</v>
      </c>
      <c r="K8" s="443">
        <f t="shared" si="0"/>
        <v>318.75733289383663</v>
      </c>
      <c r="L8" s="443">
        <f>L9+L10+L11+L12+L13+L14+L15+L16+L17</f>
        <v>249055.35481484173</v>
      </c>
      <c r="M8" s="444">
        <f>Table134[[#This Row],[Total]]/L49</f>
        <v>0.16919066758099646</v>
      </c>
      <c r="O8" s="445"/>
    </row>
    <row r="9" spans="1:15" s="432" customFormat="1" ht="69.75" customHeight="1" thickBot="1">
      <c r="A9" s="446" t="s">
        <v>593</v>
      </c>
      <c r="B9" s="447">
        <v>0</v>
      </c>
      <c r="C9" s="447">
        <v>4058.1340399999999</v>
      </c>
      <c r="D9" s="447">
        <v>0</v>
      </c>
      <c r="E9" s="447">
        <v>0</v>
      </c>
      <c r="F9" s="447">
        <v>3.6333200000000003</v>
      </c>
      <c r="G9" s="447">
        <v>0</v>
      </c>
      <c r="H9" s="447">
        <v>0</v>
      </c>
      <c r="I9" s="447">
        <v>0</v>
      </c>
      <c r="J9" s="447">
        <v>0</v>
      </c>
      <c r="K9" s="447">
        <v>0</v>
      </c>
      <c r="L9" s="447">
        <f>SUM(Table134[[#This Row],[Principal]:[Other Charges]])</f>
        <v>4061.7673599999998</v>
      </c>
      <c r="M9" s="448"/>
      <c r="O9" s="445"/>
    </row>
    <row r="10" spans="1:15" s="432" customFormat="1" ht="69.75" customHeight="1" thickBot="1">
      <c r="A10" s="446" t="s">
        <v>594</v>
      </c>
      <c r="B10" s="447">
        <v>10000</v>
      </c>
      <c r="C10" s="447">
        <v>18155.073069999999</v>
      </c>
      <c r="D10" s="447">
        <v>0</v>
      </c>
      <c r="E10" s="447">
        <v>0</v>
      </c>
      <c r="F10" s="447">
        <v>0</v>
      </c>
      <c r="G10" s="447">
        <v>0</v>
      </c>
      <c r="H10" s="447">
        <v>0</v>
      </c>
      <c r="I10" s="447">
        <v>0</v>
      </c>
      <c r="J10" s="447">
        <v>775.74350000000004</v>
      </c>
      <c r="K10" s="447">
        <v>0</v>
      </c>
      <c r="L10" s="447">
        <f>SUM(Table134[[#This Row],[Principal]:[Other Charges]])</f>
        <v>28930.816569999999</v>
      </c>
      <c r="M10" s="448"/>
      <c r="O10" s="445"/>
    </row>
    <row r="11" spans="1:15" s="432" customFormat="1" ht="69.75" customHeight="1" thickBot="1">
      <c r="A11" s="446" t="s">
        <v>595</v>
      </c>
      <c r="B11" s="447">
        <v>3499.9296244645002</v>
      </c>
      <c r="C11" s="447">
        <v>1154.7061839396001</v>
      </c>
      <c r="D11" s="447">
        <v>0</v>
      </c>
      <c r="E11" s="447">
        <v>0</v>
      </c>
      <c r="F11" s="447">
        <v>5.6249163304000005</v>
      </c>
      <c r="G11" s="447">
        <v>0</v>
      </c>
      <c r="H11" s="447">
        <v>0</v>
      </c>
      <c r="I11" s="447">
        <v>0</v>
      </c>
      <c r="J11" s="447">
        <v>0</v>
      </c>
      <c r="K11" s="447">
        <v>8.5276275999999988E-3</v>
      </c>
      <c r="L11" s="447">
        <f>SUM(Table134[[#This Row],[Principal]:[Other Charges]])</f>
        <v>4660.2692523621008</v>
      </c>
      <c r="M11" s="448"/>
      <c r="O11" s="449"/>
    </row>
    <row r="12" spans="1:15" s="432" customFormat="1" ht="69.75" customHeight="1" thickBot="1">
      <c r="A12" s="446" t="s">
        <v>596</v>
      </c>
      <c r="B12" s="447">
        <v>8156.0477971543351</v>
      </c>
      <c r="C12" s="447">
        <v>15123.749297231878</v>
      </c>
      <c r="D12" s="447">
        <v>0</v>
      </c>
      <c r="E12" s="447">
        <v>0</v>
      </c>
      <c r="F12" s="447">
        <v>0</v>
      </c>
      <c r="G12" s="447">
        <v>0</v>
      </c>
      <c r="H12" s="447">
        <v>0</v>
      </c>
      <c r="I12" s="447">
        <v>0</v>
      </c>
      <c r="J12" s="447">
        <v>2080.2828900000004</v>
      </c>
      <c r="K12" s="447">
        <v>0</v>
      </c>
      <c r="L12" s="447">
        <f>SUM(Table134[[#This Row],[Principal]:[Other Charges]])</f>
        <v>25360.079984386211</v>
      </c>
      <c r="M12" s="448"/>
      <c r="O12" s="449"/>
    </row>
    <row r="13" spans="1:15" s="432" customFormat="1" ht="69.75" customHeight="1" thickBot="1">
      <c r="A13" s="446" t="s">
        <v>597</v>
      </c>
      <c r="B13" s="447">
        <v>0</v>
      </c>
      <c r="C13" s="447">
        <v>0</v>
      </c>
      <c r="D13" s="447">
        <v>0</v>
      </c>
      <c r="E13" s="447">
        <v>0</v>
      </c>
      <c r="F13" s="447">
        <v>0</v>
      </c>
      <c r="G13" s="447">
        <v>0</v>
      </c>
      <c r="H13" s="447">
        <v>0</v>
      </c>
      <c r="I13" s="447">
        <v>0</v>
      </c>
      <c r="J13" s="447">
        <v>42.291660000000007</v>
      </c>
      <c r="K13" s="447">
        <v>0</v>
      </c>
      <c r="L13" s="447">
        <f>SUM(Table134[[#This Row],[Principal]:[Other Charges]])</f>
        <v>42.291660000000007</v>
      </c>
      <c r="M13" s="448"/>
      <c r="O13" s="449"/>
    </row>
    <row r="14" spans="1:15" s="432" customFormat="1" ht="69.75" customHeight="1" thickBot="1">
      <c r="A14" s="446" t="s">
        <v>598</v>
      </c>
      <c r="B14" s="447">
        <v>102312.40335803689</v>
      </c>
      <c r="C14" s="447">
        <v>16521.650456550498</v>
      </c>
      <c r="D14" s="447">
        <v>59826.536344468594</v>
      </c>
      <c r="E14" s="447">
        <v>0</v>
      </c>
      <c r="F14" s="447">
        <v>418.92962378499999</v>
      </c>
      <c r="G14" s="447">
        <v>1190.2029144887003</v>
      </c>
      <c r="H14" s="447">
        <v>1.9638939320999997E-5</v>
      </c>
      <c r="I14" s="450">
        <v>-894.57233949689999</v>
      </c>
      <c r="J14" s="447">
        <v>0</v>
      </c>
      <c r="K14" s="451">
        <v>8.0195817000000003E-3</v>
      </c>
      <c r="L14" s="447">
        <f>SUM(Table134[[#This Row],[Principal]:[Other Charges]])</f>
        <v>179375.15839705343</v>
      </c>
      <c r="M14" s="448"/>
      <c r="O14" s="445"/>
    </row>
    <row r="15" spans="1:15" s="432" customFormat="1" ht="69.75" customHeight="1" thickBot="1">
      <c r="A15" s="446" t="s">
        <v>599</v>
      </c>
      <c r="B15" s="447">
        <v>5136.701199782</v>
      </c>
      <c r="C15" s="447">
        <v>666.46926502700001</v>
      </c>
      <c r="D15" s="447">
        <v>0</v>
      </c>
      <c r="E15" s="447">
        <v>0</v>
      </c>
      <c r="F15" s="447">
        <v>1.166116675995291</v>
      </c>
      <c r="G15" s="447">
        <v>0</v>
      </c>
      <c r="H15" s="447">
        <v>0</v>
      </c>
      <c r="I15" s="447">
        <v>0</v>
      </c>
      <c r="J15" s="447">
        <v>0</v>
      </c>
      <c r="K15" s="447">
        <v>0.12870632100000001</v>
      </c>
      <c r="L15" s="447">
        <f>SUM(Table134[[#This Row],[Principal]:[Other Charges]])</f>
        <v>5804.4652878059951</v>
      </c>
      <c r="M15" s="448"/>
      <c r="O15" s="452"/>
    </row>
    <row r="16" spans="1:15" s="432" customFormat="1" ht="69.75" customHeight="1" thickBot="1">
      <c r="A16" s="446" t="s">
        <v>600</v>
      </c>
      <c r="B16" s="447">
        <v>0</v>
      </c>
      <c r="C16" s="447">
        <v>58.819139999999997</v>
      </c>
      <c r="D16" s="447">
        <v>29.409569999999999</v>
      </c>
      <c r="E16" s="447">
        <v>0</v>
      </c>
      <c r="F16" s="447">
        <v>0</v>
      </c>
      <c r="G16" s="447">
        <v>0</v>
      </c>
      <c r="H16" s="447">
        <v>0</v>
      </c>
      <c r="I16" s="450">
        <v>-0.21929999999999999</v>
      </c>
      <c r="J16" s="447">
        <v>0</v>
      </c>
      <c r="K16" s="447">
        <v>0</v>
      </c>
      <c r="L16" s="447">
        <f>SUM(Table134[[#This Row],[Principal]:[Other Charges]])</f>
        <v>88.009409999999988</v>
      </c>
      <c r="M16" s="448"/>
      <c r="O16" s="453"/>
    </row>
    <row r="17" spans="1:15" s="432" customFormat="1" ht="69.75" customHeight="1" thickBot="1">
      <c r="A17" s="454" t="s">
        <v>601</v>
      </c>
      <c r="B17" s="455">
        <v>601.76865730883128</v>
      </c>
      <c r="C17" s="455">
        <v>0</v>
      </c>
      <c r="D17" s="455">
        <v>131.22998853518658</v>
      </c>
      <c r="E17" s="455">
        <v>0</v>
      </c>
      <c r="F17" s="455">
        <v>0</v>
      </c>
      <c r="G17" s="455">
        <v>0</v>
      </c>
      <c r="H17" s="455">
        <v>0</v>
      </c>
      <c r="I17" s="456">
        <v>-319.1138319735544</v>
      </c>
      <c r="J17" s="455">
        <v>0</v>
      </c>
      <c r="K17" s="455">
        <v>318.61207936353662</v>
      </c>
      <c r="L17" s="447">
        <f>SUM(Table134[[#This Row],[Principal]:[Other Charges]])</f>
        <v>732.49689323400003</v>
      </c>
      <c r="M17" s="457"/>
      <c r="O17" s="453"/>
    </row>
    <row r="18" spans="1:15" s="432" customFormat="1" ht="69.75" customHeight="1" thickBot="1">
      <c r="A18" s="458"/>
      <c r="B18" s="459"/>
      <c r="C18" s="459"/>
      <c r="D18" s="459"/>
      <c r="E18" s="459"/>
      <c r="F18" s="459"/>
      <c r="G18" s="459"/>
      <c r="H18" s="459"/>
      <c r="I18" s="459"/>
      <c r="J18" s="459"/>
      <c r="K18" s="459"/>
      <c r="L18" s="459"/>
      <c r="M18" s="460"/>
    </row>
    <row r="19" spans="1:15" s="432" customFormat="1" ht="69.75" customHeight="1" thickBot="1">
      <c r="A19" s="461" t="s">
        <v>602</v>
      </c>
      <c r="B19" s="462">
        <f>B20+B30+B31+B32+B33</f>
        <v>83038.461550000007</v>
      </c>
      <c r="C19" s="462">
        <f t="shared" ref="C19:L19" si="1">C20+C30+C31+C32+C33</f>
        <v>59006.331187499993</v>
      </c>
      <c r="D19" s="462">
        <f t="shared" si="1"/>
        <v>0</v>
      </c>
      <c r="E19" s="462">
        <f t="shared" si="1"/>
        <v>0</v>
      </c>
      <c r="F19" s="462">
        <f t="shared" si="1"/>
        <v>0</v>
      </c>
      <c r="G19" s="462">
        <f t="shared" si="1"/>
        <v>0</v>
      </c>
      <c r="H19" s="462">
        <f t="shared" si="1"/>
        <v>9.6210000000000004E-2</v>
      </c>
      <c r="I19" s="462">
        <f t="shared" si="1"/>
        <v>0</v>
      </c>
      <c r="J19" s="462">
        <f t="shared" si="1"/>
        <v>7691.7798857240005</v>
      </c>
      <c r="K19" s="462">
        <f t="shared" si="1"/>
        <v>618.98762250000004</v>
      </c>
      <c r="L19" s="462">
        <f t="shared" si="1"/>
        <v>150355.65645572401</v>
      </c>
      <c r="M19" s="444">
        <f>Table134[[#This Row],[Total]]/L49</f>
        <v>0.10214104374200331</v>
      </c>
    </row>
    <row r="20" spans="1:15" s="432" customFormat="1" ht="69.75" customHeight="1" thickBot="1">
      <c r="A20" s="463" t="s">
        <v>603</v>
      </c>
      <c r="B20" s="447">
        <f t="shared" ref="B20:K20" si="2">B21+B22+B23+B24+B25+B26+B27+B28</f>
        <v>79192.307700000005</v>
      </c>
      <c r="C20" s="447">
        <f t="shared" si="2"/>
        <v>48462.016609999999</v>
      </c>
      <c r="D20" s="447">
        <f t="shared" si="2"/>
        <v>0</v>
      </c>
      <c r="E20" s="447">
        <f t="shared" si="2"/>
        <v>0</v>
      </c>
      <c r="F20" s="447">
        <f t="shared" si="2"/>
        <v>0</v>
      </c>
      <c r="G20" s="447">
        <f t="shared" si="2"/>
        <v>0</v>
      </c>
      <c r="H20" s="447">
        <f t="shared" si="2"/>
        <v>0</v>
      </c>
      <c r="I20" s="447">
        <f t="shared" si="2"/>
        <v>0</v>
      </c>
      <c r="J20" s="447">
        <f>J21+J22+J23+J24+J25+J26+J27+J28+J29</f>
        <v>5392.0902800000003</v>
      </c>
      <c r="K20" s="447">
        <f t="shared" si="2"/>
        <v>0</v>
      </c>
      <c r="L20" s="447">
        <f>L21+L22+L23+L24+L25+L26+L27+L28+L29</f>
        <v>133046.41459</v>
      </c>
      <c r="M20" s="448"/>
    </row>
    <row r="21" spans="1:15" s="432" customFormat="1" ht="75.75" thickBot="1">
      <c r="A21" s="463" t="s">
        <v>604</v>
      </c>
      <c r="B21" s="447">
        <v>10000</v>
      </c>
      <c r="C21" s="447">
        <v>234.16665999999998</v>
      </c>
      <c r="D21" s="447">
        <v>0</v>
      </c>
      <c r="E21" s="447">
        <v>0</v>
      </c>
      <c r="F21" s="447">
        <v>0</v>
      </c>
      <c r="G21" s="447">
        <v>0</v>
      </c>
      <c r="H21" s="447">
        <v>0</v>
      </c>
      <c r="I21" s="447">
        <v>0</v>
      </c>
      <c r="J21" s="447">
        <v>0</v>
      </c>
      <c r="K21" s="447">
        <v>0</v>
      </c>
      <c r="L21" s="447">
        <f>SUM(Table134[[#This Row],[Principal]:[Other Charges]])</f>
        <v>10234.166660000001</v>
      </c>
      <c r="M21" s="448"/>
    </row>
    <row r="22" spans="1:15" s="432" customFormat="1" ht="75.75" thickBot="1">
      <c r="A22" s="463" t="s">
        <v>605</v>
      </c>
      <c r="B22" s="447">
        <v>30730.769240000001</v>
      </c>
      <c r="C22" s="447">
        <v>9929.8798099999985</v>
      </c>
      <c r="D22" s="447">
        <v>0</v>
      </c>
      <c r="E22" s="447">
        <v>0</v>
      </c>
      <c r="F22" s="447">
        <v>0</v>
      </c>
      <c r="G22" s="447">
        <v>0</v>
      </c>
      <c r="H22" s="447">
        <v>0</v>
      </c>
      <c r="I22" s="447">
        <v>0</v>
      </c>
      <c r="J22" s="447">
        <v>0</v>
      </c>
      <c r="K22" s="447">
        <v>0</v>
      </c>
      <c r="L22" s="447">
        <f>SUM(Table134[[#This Row],[Principal]:[Other Charges]])</f>
        <v>40660.64905</v>
      </c>
      <c r="M22" s="448"/>
    </row>
    <row r="23" spans="1:15" s="432" customFormat="1" ht="75.75" thickBot="1">
      <c r="A23" s="463" t="s">
        <v>606</v>
      </c>
      <c r="B23" s="447">
        <v>38461.538460000003</v>
      </c>
      <c r="C23" s="447">
        <v>12342.079529999999</v>
      </c>
      <c r="D23" s="447">
        <v>0</v>
      </c>
      <c r="E23" s="447">
        <v>0</v>
      </c>
      <c r="F23" s="447">
        <v>0</v>
      </c>
      <c r="G23" s="447">
        <v>0</v>
      </c>
      <c r="H23" s="447">
        <v>0</v>
      </c>
      <c r="I23" s="447">
        <v>0</v>
      </c>
      <c r="J23" s="447">
        <v>6.8644100000000003</v>
      </c>
      <c r="K23" s="447">
        <v>0</v>
      </c>
      <c r="L23" s="447">
        <f>SUM(Table134[[#This Row],[Principal]:[Other Charges]])</f>
        <v>50810.482400000001</v>
      </c>
      <c r="M23" s="448"/>
    </row>
    <row r="24" spans="1:15" s="432" customFormat="1" ht="99.75" customHeight="1" thickBot="1">
      <c r="A24" s="463" t="s">
        <v>607</v>
      </c>
      <c r="B24" s="447">
        <v>0</v>
      </c>
      <c r="C24" s="447">
        <v>0</v>
      </c>
      <c r="D24" s="447">
        <v>0</v>
      </c>
      <c r="E24" s="447">
        <v>0</v>
      </c>
      <c r="F24" s="447">
        <v>0</v>
      </c>
      <c r="G24" s="447">
        <v>0</v>
      </c>
      <c r="H24" s="447">
        <v>0</v>
      </c>
      <c r="I24" s="447">
        <v>0</v>
      </c>
      <c r="J24" s="447">
        <v>2819.78163</v>
      </c>
      <c r="K24" s="447">
        <v>0</v>
      </c>
      <c r="L24" s="447">
        <f>SUM(Table134[[#This Row],[Principal]:[Other Charges]])</f>
        <v>2819.78163</v>
      </c>
      <c r="M24" s="448"/>
    </row>
    <row r="25" spans="1:15" s="432" customFormat="1" ht="51.75" customHeight="1" thickBot="1">
      <c r="A25" s="463" t="s">
        <v>608</v>
      </c>
      <c r="B25" s="447">
        <v>0</v>
      </c>
      <c r="C25" s="447">
        <v>10767.5427</v>
      </c>
      <c r="D25" s="447">
        <v>0</v>
      </c>
      <c r="E25" s="447">
        <v>0</v>
      </c>
      <c r="F25" s="447">
        <v>0</v>
      </c>
      <c r="G25" s="447">
        <v>0</v>
      </c>
      <c r="H25" s="447">
        <v>0</v>
      </c>
      <c r="I25" s="464">
        <v>0</v>
      </c>
      <c r="J25" s="447">
        <v>152.48546999999999</v>
      </c>
      <c r="K25" s="447">
        <v>0</v>
      </c>
      <c r="L25" s="447">
        <f>SUM(Table134[[#This Row],[Principal]:[Other Charges]])</f>
        <v>10920.02817</v>
      </c>
      <c r="M25" s="448"/>
    </row>
    <row r="26" spans="1:15" s="432" customFormat="1" ht="80.25" customHeight="1" thickBot="1">
      <c r="A26" s="463" t="s">
        <v>609</v>
      </c>
      <c r="B26" s="447">
        <v>0</v>
      </c>
      <c r="C26" s="447">
        <v>2197.8158400000002</v>
      </c>
      <c r="D26" s="447">
        <v>0</v>
      </c>
      <c r="E26" s="447">
        <v>0</v>
      </c>
      <c r="F26" s="447">
        <v>0</v>
      </c>
      <c r="G26" s="447">
        <v>0</v>
      </c>
      <c r="H26" s="447">
        <v>0</v>
      </c>
      <c r="I26" s="447">
        <v>0</v>
      </c>
      <c r="J26" s="447">
        <v>26.952509999999997</v>
      </c>
      <c r="K26" s="447">
        <v>0</v>
      </c>
      <c r="L26" s="447">
        <f>SUM(Table134[[#This Row],[Principal]:[Other Charges]])</f>
        <v>2224.7683500000003</v>
      </c>
      <c r="M26" s="448"/>
    </row>
    <row r="27" spans="1:15" s="432" customFormat="1" ht="87" customHeight="1" thickBot="1">
      <c r="A27" s="463" t="s">
        <v>610</v>
      </c>
      <c r="B27" s="447">
        <v>0</v>
      </c>
      <c r="C27" s="447">
        <v>8809.2583699999996</v>
      </c>
      <c r="D27" s="447">
        <v>0</v>
      </c>
      <c r="E27" s="447">
        <v>0</v>
      </c>
      <c r="F27" s="447">
        <v>0</v>
      </c>
      <c r="G27" s="447">
        <v>0</v>
      </c>
      <c r="H27" s="447">
        <v>0</v>
      </c>
      <c r="I27" s="447">
        <v>0</v>
      </c>
      <c r="J27" s="447">
        <v>309.14821999999998</v>
      </c>
      <c r="K27" s="447">
        <v>0</v>
      </c>
      <c r="L27" s="447">
        <f>SUM(Table134[[#This Row],[Principal]:[Other Charges]])</f>
        <v>9118.4065899999987</v>
      </c>
      <c r="M27" s="448"/>
    </row>
    <row r="28" spans="1:15" s="432" customFormat="1" ht="81" customHeight="1" thickBot="1">
      <c r="A28" s="463" t="s">
        <v>611</v>
      </c>
      <c r="B28" s="447">
        <v>0</v>
      </c>
      <c r="C28" s="447">
        <v>4181.2736999999997</v>
      </c>
      <c r="D28" s="447">
        <v>0</v>
      </c>
      <c r="E28" s="447">
        <v>0</v>
      </c>
      <c r="F28" s="447">
        <v>0</v>
      </c>
      <c r="G28" s="447">
        <v>0</v>
      </c>
      <c r="H28" s="447">
        <v>0</v>
      </c>
      <c r="I28" s="447">
        <v>0</v>
      </c>
      <c r="J28" s="447">
        <v>2076.8580400000001</v>
      </c>
      <c r="K28" s="447">
        <v>0</v>
      </c>
      <c r="L28" s="447">
        <f>SUM(Table134[[#This Row],[Principal]:[Other Charges]])</f>
        <v>6258.1317399999998</v>
      </c>
      <c r="M28" s="448"/>
    </row>
    <row r="29" spans="1:15" s="432" customFormat="1" ht="108" customHeight="1" thickBot="1">
      <c r="A29" s="463" t="s">
        <v>672</v>
      </c>
      <c r="B29" s="447">
        <v>0</v>
      </c>
      <c r="C29" s="447">
        <v>0</v>
      </c>
      <c r="D29" s="447">
        <v>0</v>
      </c>
      <c r="E29" s="447">
        <v>0</v>
      </c>
      <c r="F29" s="447">
        <v>0</v>
      </c>
      <c r="G29" s="447">
        <v>0</v>
      </c>
      <c r="H29" s="447">
        <v>0</v>
      </c>
      <c r="I29" s="447">
        <v>0</v>
      </c>
      <c r="J29" s="447">
        <v>0</v>
      </c>
      <c r="K29" s="447">
        <v>0</v>
      </c>
      <c r="L29" s="447">
        <f>SUM(Table134[[#This Row],[Principal]:[Other Charges]])</f>
        <v>0</v>
      </c>
      <c r="M29" s="448"/>
    </row>
    <row r="30" spans="1:15" s="432" customFormat="1" ht="81" customHeight="1" thickBot="1">
      <c r="A30" s="463" t="s">
        <v>673</v>
      </c>
      <c r="B30" s="447">
        <v>0</v>
      </c>
      <c r="C30" s="447">
        <v>106.01667999999999</v>
      </c>
      <c r="D30" s="447">
        <v>0</v>
      </c>
      <c r="E30" s="447">
        <v>0</v>
      </c>
      <c r="F30" s="447">
        <v>0</v>
      </c>
      <c r="G30" s="447">
        <v>0</v>
      </c>
      <c r="H30" s="447">
        <v>0</v>
      </c>
      <c r="I30" s="447">
        <v>0</v>
      </c>
      <c r="J30" s="447">
        <v>281.00440999999995</v>
      </c>
      <c r="K30" s="447">
        <v>277.88398000000001</v>
      </c>
      <c r="L30" s="447">
        <f>SUM(Table134[[#This Row],[Principal]:[Other Charges]])</f>
        <v>664.90507000000002</v>
      </c>
      <c r="M30" s="448"/>
    </row>
    <row r="31" spans="1:15" s="432" customFormat="1" ht="69.75" customHeight="1" thickBot="1">
      <c r="A31" s="463" t="s">
        <v>612</v>
      </c>
      <c r="B31" s="447">
        <v>3846.1538500000001</v>
      </c>
      <c r="C31" s="447">
        <v>5169.10988</v>
      </c>
      <c r="D31" s="447">
        <v>0</v>
      </c>
      <c r="E31" s="447">
        <v>0</v>
      </c>
      <c r="F31" s="447">
        <v>0</v>
      </c>
      <c r="G31" s="447">
        <v>0</v>
      </c>
      <c r="H31" s="447">
        <v>9.6210000000000004E-2</v>
      </c>
      <c r="I31" s="447">
        <v>0</v>
      </c>
      <c r="J31" s="447">
        <v>1925.6296457240001</v>
      </c>
      <c r="K31" s="447">
        <v>341.10364249999998</v>
      </c>
      <c r="L31" s="447">
        <f>SUM(Table134[[#This Row],[Principal]:[Other Charges]])</f>
        <v>11282.093228224001</v>
      </c>
      <c r="M31" s="448"/>
    </row>
    <row r="32" spans="1:15" s="432" customFormat="1" ht="69.75" customHeight="1" thickBot="1">
      <c r="A32" s="446" t="s">
        <v>613</v>
      </c>
      <c r="B32" s="447">
        <v>0</v>
      </c>
      <c r="C32" s="447">
        <v>0</v>
      </c>
      <c r="D32" s="447">
        <v>0</v>
      </c>
      <c r="E32" s="447">
        <v>0</v>
      </c>
      <c r="F32" s="447">
        <v>0</v>
      </c>
      <c r="G32" s="447">
        <v>0</v>
      </c>
      <c r="H32" s="447">
        <v>0</v>
      </c>
      <c r="I32" s="447">
        <v>0</v>
      </c>
      <c r="J32" s="447">
        <v>0</v>
      </c>
      <c r="K32" s="447">
        <v>0</v>
      </c>
      <c r="L32" s="447">
        <f>SUM(Table134[[#This Row],[Principal]:[Other Charges]])</f>
        <v>0</v>
      </c>
      <c r="M32" s="448"/>
    </row>
    <row r="33" spans="1:15" s="432" customFormat="1" ht="69.75" customHeight="1" thickBot="1">
      <c r="A33" s="446" t="s">
        <v>614</v>
      </c>
      <c r="B33" s="447">
        <v>0</v>
      </c>
      <c r="C33" s="447">
        <v>5269.1880175000006</v>
      </c>
      <c r="D33" s="447">
        <v>0</v>
      </c>
      <c r="E33" s="447">
        <v>0</v>
      </c>
      <c r="F33" s="447">
        <v>0</v>
      </c>
      <c r="G33" s="447">
        <v>0</v>
      </c>
      <c r="H33" s="447">
        <v>0</v>
      </c>
      <c r="I33" s="447">
        <v>0</v>
      </c>
      <c r="J33" s="447">
        <v>93.055550000000011</v>
      </c>
      <c r="K33" s="447">
        <v>0</v>
      </c>
      <c r="L33" s="447">
        <f>SUM(Table134[[#This Row],[Principal]:[Other Charges]])</f>
        <v>5362.2435675000006</v>
      </c>
      <c r="M33" s="448"/>
    </row>
    <row r="34" spans="1:15" s="432" customFormat="1" ht="69.75" customHeight="1" thickBot="1">
      <c r="A34" s="446"/>
      <c r="B34" s="464"/>
      <c r="C34" s="464"/>
      <c r="D34" s="464"/>
      <c r="E34" s="464"/>
      <c r="F34" s="464"/>
      <c r="G34" s="464"/>
      <c r="H34" s="464"/>
      <c r="I34" s="464"/>
      <c r="J34" s="464"/>
      <c r="K34" s="464"/>
      <c r="L34" s="465"/>
      <c r="M34" s="448"/>
    </row>
    <row r="35" spans="1:15" s="432" customFormat="1" ht="69.75" customHeight="1" thickBot="1">
      <c r="A35" s="466" t="s">
        <v>615</v>
      </c>
      <c r="B35" s="467">
        <f t="shared" ref="B35:L35" si="3">B36+B43</f>
        <v>500000</v>
      </c>
      <c r="C35" s="467">
        <f t="shared" si="3"/>
        <v>530878.75002000004</v>
      </c>
      <c r="D35" s="467">
        <f t="shared" si="3"/>
        <v>0</v>
      </c>
      <c r="E35" s="467">
        <f t="shared" si="3"/>
        <v>0</v>
      </c>
      <c r="F35" s="467">
        <f t="shared" si="3"/>
        <v>0</v>
      </c>
      <c r="G35" s="467">
        <f t="shared" si="3"/>
        <v>0</v>
      </c>
      <c r="H35" s="467">
        <f t="shared" si="3"/>
        <v>0</v>
      </c>
      <c r="I35" s="467">
        <f t="shared" si="3"/>
        <v>0</v>
      </c>
      <c r="J35" s="467">
        <f t="shared" si="3"/>
        <v>0</v>
      </c>
      <c r="K35" s="467">
        <f t="shared" si="3"/>
        <v>0</v>
      </c>
      <c r="L35" s="467">
        <f t="shared" si="3"/>
        <v>1030878.7500199999</v>
      </c>
      <c r="M35" s="444">
        <f>Table134[[#This Row],[Total]]/L49</f>
        <v>0.70030641999492227</v>
      </c>
    </row>
    <row r="36" spans="1:15" s="432" customFormat="1" ht="69.75" customHeight="1" thickBot="1">
      <c r="A36" s="466" t="s">
        <v>616</v>
      </c>
      <c r="B36" s="468">
        <f t="shared" ref="B36:L36" si="4">B37+B38+B39+B40+B41+B42</f>
        <v>500000</v>
      </c>
      <c r="C36" s="468">
        <f t="shared" si="4"/>
        <v>514003.75002000004</v>
      </c>
      <c r="D36" s="468">
        <f t="shared" si="4"/>
        <v>0</v>
      </c>
      <c r="E36" s="468">
        <f t="shared" si="4"/>
        <v>0</v>
      </c>
      <c r="F36" s="468">
        <f t="shared" si="4"/>
        <v>0</v>
      </c>
      <c r="G36" s="468">
        <f t="shared" si="4"/>
        <v>0</v>
      </c>
      <c r="H36" s="468">
        <f t="shared" si="4"/>
        <v>0</v>
      </c>
      <c r="I36" s="468">
        <f t="shared" si="4"/>
        <v>0</v>
      </c>
      <c r="J36" s="468">
        <f t="shared" si="4"/>
        <v>0</v>
      </c>
      <c r="K36" s="468">
        <f t="shared" si="4"/>
        <v>0</v>
      </c>
      <c r="L36" s="467">
        <f t="shared" si="4"/>
        <v>1014003.7500199999</v>
      </c>
      <c r="M36" s="469"/>
    </row>
    <row r="37" spans="1:15" s="432" customFormat="1" ht="69.75" customHeight="1" thickBot="1">
      <c r="A37" s="446" t="s">
        <v>617</v>
      </c>
      <c r="B37" s="470">
        <v>500000</v>
      </c>
      <c r="C37" s="470">
        <v>25630</v>
      </c>
      <c r="D37" s="470">
        <v>0</v>
      </c>
      <c r="E37" s="470">
        <v>0</v>
      </c>
      <c r="F37" s="470">
        <v>0</v>
      </c>
      <c r="G37" s="470">
        <v>0</v>
      </c>
      <c r="H37" s="470">
        <v>0</v>
      </c>
      <c r="I37" s="470">
        <v>0</v>
      </c>
      <c r="J37" s="470">
        <v>0</v>
      </c>
      <c r="K37" s="470">
        <v>0</v>
      </c>
      <c r="L37" s="447">
        <f>SUM(Table134[[#This Row],[Principal]:[Other Charges]])</f>
        <v>525630</v>
      </c>
      <c r="M37" s="471"/>
    </row>
    <row r="38" spans="1:15" s="432" customFormat="1" ht="69.75" customHeight="1" thickBot="1">
      <c r="A38" s="446" t="s">
        <v>618</v>
      </c>
      <c r="B38" s="470">
        <v>0</v>
      </c>
      <c r="C38" s="470">
        <v>33750</v>
      </c>
      <c r="D38" s="470">
        <v>0</v>
      </c>
      <c r="E38" s="470">
        <v>0</v>
      </c>
      <c r="F38" s="470">
        <v>0</v>
      </c>
      <c r="G38" s="470">
        <v>0</v>
      </c>
      <c r="H38" s="470">
        <v>0</v>
      </c>
      <c r="I38" s="470">
        <v>0</v>
      </c>
      <c r="J38" s="470">
        <v>0</v>
      </c>
      <c r="K38" s="470">
        <v>0</v>
      </c>
      <c r="L38" s="447">
        <f>SUM(Table134[[#This Row],[Principal]:[Other Charges]])</f>
        <v>33750</v>
      </c>
      <c r="M38" s="471"/>
    </row>
    <row r="39" spans="1:15" s="432" customFormat="1" ht="69.75" customHeight="1" thickBot="1">
      <c r="A39" s="446" t="s">
        <v>619</v>
      </c>
      <c r="B39" s="470">
        <v>0</v>
      </c>
      <c r="C39" s="470">
        <v>31880</v>
      </c>
      <c r="D39" s="470">
        <v>0</v>
      </c>
      <c r="E39" s="470">
        <v>0</v>
      </c>
      <c r="F39" s="470">
        <v>0</v>
      </c>
      <c r="G39" s="470">
        <v>0</v>
      </c>
      <c r="H39" s="470">
        <v>0</v>
      </c>
      <c r="I39" s="470">
        <v>0</v>
      </c>
      <c r="J39" s="470">
        <v>0</v>
      </c>
      <c r="K39" s="470">
        <v>0</v>
      </c>
      <c r="L39" s="447">
        <f>SUM(Table134[[#This Row],[Principal]:[Other Charges]])</f>
        <v>31880</v>
      </c>
      <c r="M39" s="471"/>
    </row>
    <row r="40" spans="1:15" s="432" customFormat="1" ht="69.75" customHeight="1" thickBot="1">
      <c r="A40" s="446" t="s">
        <v>620</v>
      </c>
      <c r="B40" s="470">
        <v>0</v>
      </c>
      <c r="C40" s="470">
        <v>118125.00001</v>
      </c>
      <c r="D40" s="470">
        <v>0</v>
      </c>
      <c r="E40" s="470">
        <v>0</v>
      </c>
      <c r="F40" s="470">
        <v>0</v>
      </c>
      <c r="G40" s="470">
        <v>0</v>
      </c>
      <c r="H40" s="470">
        <v>0</v>
      </c>
      <c r="I40" s="470">
        <v>0</v>
      </c>
      <c r="J40" s="470">
        <v>0</v>
      </c>
      <c r="K40" s="470">
        <v>0</v>
      </c>
      <c r="L40" s="447">
        <f>SUM(Table134[[#This Row],[Principal]:[Other Charges]])</f>
        <v>118125.00001</v>
      </c>
      <c r="M40" s="471"/>
    </row>
    <row r="41" spans="1:15" s="432" customFormat="1" ht="69.75" customHeight="1" thickBot="1">
      <c r="A41" s="446" t="s">
        <v>621</v>
      </c>
      <c r="B41" s="470">
        <v>0</v>
      </c>
      <c r="C41" s="450">
        <v>159018.75000999999</v>
      </c>
      <c r="D41" s="470">
        <v>0</v>
      </c>
      <c r="E41" s="470">
        <v>0</v>
      </c>
      <c r="F41" s="470">
        <v>0</v>
      </c>
      <c r="G41" s="470">
        <v>0</v>
      </c>
      <c r="H41" s="470">
        <v>0</v>
      </c>
      <c r="I41" s="470">
        <v>0</v>
      </c>
      <c r="J41" s="470">
        <v>0</v>
      </c>
      <c r="K41" s="470">
        <v>0</v>
      </c>
      <c r="L41" s="447">
        <f>SUM(Table134[[#This Row],[Principal]:[Other Charges]])</f>
        <v>159018.75000999999</v>
      </c>
      <c r="M41" s="471"/>
    </row>
    <row r="42" spans="1:15" s="432" customFormat="1" ht="69.75" customHeight="1" thickBot="1">
      <c r="A42" s="446" t="s">
        <v>622</v>
      </c>
      <c r="B42" s="470">
        <v>0</v>
      </c>
      <c r="C42" s="450">
        <v>145600</v>
      </c>
      <c r="D42" s="470">
        <v>0</v>
      </c>
      <c r="E42" s="470">
        <v>0</v>
      </c>
      <c r="F42" s="470">
        <v>0</v>
      </c>
      <c r="G42" s="470">
        <v>0</v>
      </c>
      <c r="H42" s="470">
        <v>0</v>
      </c>
      <c r="I42" s="470">
        <v>0</v>
      </c>
      <c r="J42" s="470">
        <v>0</v>
      </c>
      <c r="K42" s="470">
        <v>0</v>
      </c>
      <c r="L42" s="447">
        <f>SUM(Table134[[#This Row],[Principal]:[Other Charges]])</f>
        <v>145600</v>
      </c>
      <c r="M42" s="471"/>
    </row>
    <row r="43" spans="1:15" s="432" customFormat="1" ht="69.75" customHeight="1" thickBot="1">
      <c r="A43" s="446" t="s">
        <v>623</v>
      </c>
      <c r="B43" s="470">
        <f t="shared" ref="B43:L43" si="5">B44</f>
        <v>0</v>
      </c>
      <c r="C43" s="450">
        <f t="shared" si="5"/>
        <v>16875</v>
      </c>
      <c r="D43" s="470">
        <f t="shared" si="5"/>
        <v>0</v>
      </c>
      <c r="E43" s="470">
        <f t="shared" si="5"/>
        <v>0</v>
      </c>
      <c r="F43" s="470">
        <f t="shared" si="5"/>
        <v>0</v>
      </c>
      <c r="G43" s="470">
        <f t="shared" si="5"/>
        <v>0</v>
      </c>
      <c r="H43" s="470">
        <f t="shared" si="5"/>
        <v>0</v>
      </c>
      <c r="I43" s="470">
        <f t="shared" si="5"/>
        <v>0</v>
      </c>
      <c r="J43" s="470">
        <f t="shared" si="5"/>
        <v>0</v>
      </c>
      <c r="K43" s="470">
        <f t="shared" si="5"/>
        <v>0</v>
      </c>
      <c r="L43" s="450">
        <f t="shared" si="5"/>
        <v>16875</v>
      </c>
      <c r="M43" s="471"/>
    </row>
    <row r="44" spans="1:15" s="432" customFormat="1" ht="69.75" customHeight="1" thickBot="1">
      <c r="A44" s="446" t="s">
        <v>624</v>
      </c>
      <c r="B44" s="470">
        <v>0</v>
      </c>
      <c r="C44" s="450">
        <v>16875</v>
      </c>
      <c r="D44" s="470">
        <v>0</v>
      </c>
      <c r="E44" s="470">
        <v>0</v>
      </c>
      <c r="F44" s="470">
        <v>0</v>
      </c>
      <c r="G44" s="470">
        <v>0</v>
      </c>
      <c r="H44" s="470">
        <v>0</v>
      </c>
      <c r="I44" s="470">
        <v>0</v>
      </c>
      <c r="J44" s="470">
        <v>0</v>
      </c>
      <c r="K44" s="470">
        <v>0</v>
      </c>
      <c r="L44" s="450">
        <f>SUM(Table134[[#This Row],[Principal]:[Other Charges]])</f>
        <v>16875</v>
      </c>
      <c r="M44" s="471"/>
    </row>
    <row r="45" spans="1:15" s="432" customFormat="1" ht="69.75" customHeight="1" thickBot="1">
      <c r="A45" s="466"/>
      <c r="B45" s="468"/>
      <c r="C45" s="443"/>
      <c r="D45" s="443"/>
      <c r="E45" s="468"/>
      <c r="F45" s="468"/>
      <c r="G45" s="468"/>
      <c r="H45" s="468"/>
      <c r="I45" s="468"/>
      <c r="J45" s="468"/>
      <c r="K45" s="468"/>
      <c r="L45" s="443"/>
      <c r="M45" s="471"/>
    </row>
    <row r="46" spans="1:15" s="432" customFormat="1" ht="69.75" customHeight="1" thickBot="1">
      <c r="A46" s="466" t="s">
        <v>625</v>
      </c>
      <c r="B46" s="467">
        <f t="shared" ref="B46:L46" si="6">B47+B48</f>
        <v>0</v>
      </c>
      <c r="C46" s="467">
        <f t="shared" si="6"/>
        <v>41749.792520000003</v>
      </c>
      <c r="D46" s="467">
        <f t="shared" si="6"/>
        <v>0</v>
      </c>
      <c r="E46" s="467">
        <f t="shared" si="6"/>
        <v>0</v>
      </c>
      <c r="F46" s="467">
        <f t="shared" si="6"/>
        <v>0</v>
      </c>
      <c r="G46" s="467">
        <f t="shared" si="6"/>
        <v>0</v>
      </c>
      <c r="H46" s="467">
        <f t="shared" si="6"/>
        <v>0</v>
      </c>
      <c r="I46" s="467">
        <f t="shared" si="6"/>
        <v>0</v>
      </c>
      <c r="J46" s="467">
        <f t="shared" si="6"/>
        <v>0</v>
      </c>
      <c r="K46" s="467">
        <f t="shared" si="6"/>
        <v>0</v>
      </c>
      <c r="L46" s="467">
        <f t="shared" si="6"/>
        <v>41749.792520000003</v>
      </c>
      <c r="M46" s="444">
        <f>Table134[[#This Row],[Total]]/L49</f>
        <v>2.8361868682078035E-2</v>
      </c>
    </row>
    <row r="47" spans="1:15" s="432" customFormat="1" ht="69.75" customHeight="1" thickBot="1">
      <c r="A47" s="472" t="s">
        <v>626</v>
      </c>
      <c r="B47" s="447">
        <v>0</v>
      </c>
      <c r="C47" s="447">
        <v>30.532520000000002</v>
      </c>
      <c r="D47" s="447">
        <v>0</v>
      </c>
      <c r="E47" s="447">
        <v>0</v>
      </c>
      <c r="F47" s="447">
        <v>0</v>
      </c>
      <c r="G47" s="447">
        <v>0</v>
      </c>
      <c r="H47" s="447">
        <v>0</v>
      </c>
      <c r="I47" s="447">
        <v>0</v>
      </c>
      <c r="J47" s="447">
        <v>0</v>
      </c>
      <c r="K47" s="447">
        <v>0</v>
      </c>
      <c r="L47" s="447">
        <f>SUM(Table134[[#This Row],[Principal]:[Other Charges]])</f>
        <v>30.532520000000002</v>
      </c>
      <c r="M47" s="469"/>
      <c r="O47" s="473"/>
    </row>
    <row r="48" spans="1:15" s="432" customFormat="1" ht="69.75" customHeight="1" thickBot="1">
      <c r="A48" s="474" t="s">
        <v>627</v>
      </c>
      <c r="B48" s="447">
        <v>0</v>
      </c>
      <c r="C48" s="447">
        <v>41719.26</v>
      </c>
      <c r="D48" s="447">
        <v>0</v>
      </c>
      <c r="E48" s="447">
        <v>0</v>
      </c>
      <c r="F48" s="447">
        <v>0</v>
      </c>
      <c r="G48" s="447">
        <v>0</v>
      </c>
      <c r="H48" s="447">
        <v>0</v>
      </c>
      <c r="I48" s="447">
        <v>0</v>
      </c>
      <c r="J48" s="447">
        <v>0</v>
      </c>
      <c r="K48" s="447">
        <v>0</v>
      </c>
      <c r="L48" s="450">
        <f>SUM(Table134[[#This Row],[Principal]:[Other Charges]])</f>
        <v>41719.26</v>
      </c>
      <c r="M48" s="475"/>
    </row>
    <row r="49" spans="1:15" s="432" customFormat="1" ht="69.75" customHeight="1" thickBot="1">
      <c r="A49" s="476" t="s">
        <v>628</v>
      </c>
      <c r="B49" s="477">
        <f t="shared" ref="B49:L49" si="7">B46+B35+B19+B8</f>
        <v>712745.31218674651</v>
      </c>
      <c r="C49" s="477">
        <f t="shared" si="7"/>
        <v>687373.47518024908</v>
      </c>
      <c r="D49" s="477">
        <f t="shared" si="7"/>
        <v>59987.175903003787</v>
      </c>
      <c r="E49" s="477">
        <f t="shared" si="7"/>
        <v>0</v>
      </c>
      <c r="F49" s="477">
        <f t="shared" si="7"/>
        <v>429.35397679139527</v>
      </c>
      <c r="G49" s="477">
        <f t="shared" si="7"/>
        <v>1190.2029144887003</v>
      </c>
      <c r="H49" s="477">
        <f t="shared" si="7"/>
        <v>9.6229638939321002E-2</v>
      </c>
      <c r="I49" s="450">
        <f t="shared" si="7"/>
        <v>-1213.9054714704544</v>
      </c>
      <c r="J49" s="477">
        <f t="shared" si="7"/>
        <v>10590.097935724001</v>
      </c>
      <c r="K49" s="477">
        <f t="shared" si="7"/>
        <v>937.74495539383668</v>
      </c>
      <c r="L49" s="477">
        <f t="shared" si="7"/>
        <v>1472039.5538105655</v>
      </c>
      <c r="M49" s="478">
        <v>1</v>
      </c>
      <c r="O49" s="452"/>
    </row>
    <row r="50" spans="1:15" s="432" customFormat="1" ht="69.75" customHeight="1">
      <c r="M50" s="433"/>
    </row>
    <row r="51" spans="1:15" ht="30" customHeight="1">
      <c r="A51" s="479"/>
      <c r="B51" s="200"/>
      <c r="C51" s="480"/>
      <c r="D51" s="480"/>
      <c r="E51" s="481"/>
      <c r="F51" s="200"/>
      <c r="G51" s="200"/>
      <c r="H51" s="200"/>
      <c r="I51" s="482"/>
      <c r="J51" s="483"/>
      <c r="K51" s="200"/>
      <c r="L51" s="200"/>
      <c r="M51" s="484"/>
    </row>
    <row r="52" spans="1:15" ht="30" customHeight="1">
      <c r="A52" s="479"/>
      <c r="B52" s="200"/>
      <c r="C52" s="480"/>
      <c r="D52" s="480"/>
      <c r="E52" s="481"/>
      <c r="F52" s="485"/>
      <c r="G52" s="485"/>
      <c r="H52" s="485"/>
      <c r="I52" s="486"/>
      <c r="J52" s="482"/>
      <c r="K52" s="485"/>
      <c r="L52" s="200"/>
      <c r="M52" s="484"/>
    </row>
    <row r="53" spans="1:15" ht="30" customHeight="1">
      <c r="A53" s="479"/>
      <c r="B53" s="200"/>
      <c r="C53" s="480"/>
      <c r="D53" s="480"/>
      <c r="E53" s="481"/>
      <c r="F53" s="200"/>
      <c r="G53" s="200"/>
      <c r="H53" s="200"/>
      <c r="I53" s="482"/>
      <c r="J53" s="200"/>
      <c r="K53" s="200"/>
      <c r="L53" s="485"/>
      <c r="M53" s="484"/>
    </row>
    <row r="54" spans="1:15" ht="30" customHeight="1">
      <c r="A54" s="479"/>
      <c r="B54" s="200"/>
      <c r="C54" s="480"/>
      <c r="D54" s="480"/>
      <c r="E54" s="481"/>
      <c r="F54" s="200"/>
      <c r="G54" s="200"/>
      <c r="H54" s="200"/>
      <c r="I54" s="200"/>
      <c r="J54" s="487"/>
      <c r="K54" s="483"/>
      <c r="L54" s="483"/>
      <c r="M54" s="484"/>
    </row>
    <row r="55" spans="1:15" ht="30" customHeight="1">
      <c r="A55" s="479"/>
      <c r="B55" s="200"/>
      <c r="C55" s="480"/>
      <c r="D55" s="480"/>
      <c r="E55" s="200"/>
      <c r="F55" s="200"/>
      <c r="G55" s="200"/>
      <c r="H55" s="200"/>
      <c r="I55" s="200"/>
      <c r="J55" s="200"/>
      <c r="K55" s="200"/>
      <c r="L55" s="488"/>
      <c r="M55" s="484"/>
    </row>
    <row r="56" spans="1:15" ht="30" customHeight="1">
      <c r="A56" s="479"/>
      <c r="B56" s="200"/>
      <c r="C56" s="480"/>
      <c r="D56" s="480"/>
      <c r="E56" s="481"/>
      <c r="F56" s="200"/>
      <c r="G56" s="200"/>
      <c r="H56" s="200"/>
      <c r="I56" s="200"/>
      <c r="J56" s="200"/>
      <c r="K56" s="200"/>
      <c r="L56" s="482"/>
      <c r="M56" s="484"/>
    </row>
    <row r="57" spans="1:15" ht="30" customHeight="1">
      <c r="A57" s="479"/>
      <c r="B57" s="200"/>
      <c r="C57" s="480"/>
      <c r="D57" s="480"/>
      <c r="E57" s="481"/>
      <c r="F57" s="200"/>
      <c r="G57" s="200"/>
      <c r="H57" s="200"/>
      <c r="I57" s="200"/>
      <c r="J57" s="200"/>
      <c r="K57" s="200"/>
      <c r="L57" s="200"/>
      <c r="M57" s="484"/>
    </row>
    <row r="58" spans="1:15" ht="30" customHeight="1">
      <c r="A58" s="479"/>
      <c r="B58" s="200"/>
      <c r="C58" s="480"/>
      <c r="D58" s="480"/>
      <c r="E58" s="200"/>
      <c r="F58" s="200"/>
      <c r="G58" s="200"/>
      <c r="H58" s="200"/>
      <c r="I58" s="489"/>
      <c r="J58" s="200"/>
      <c r="K58" s="200"/>
      <c r="L58" s="200"/>
      <c r="M58" s="484"/>
    </row>
    <row r="59" spans="1:15" ht="30" customHeight="1">
      <c r="A59" s="479"/>
      <c r="B59" s="200"/>
      <c r="C59" s="480"/>
      <c r="D59" s="480"/>
      <c r="E59" s="200"/>
      <c r="F59" s="490"/>
      <c r="G59" s="490"/>
      <c r="H59" s="490"/>
      <c r="I59" s="200"/>
      <c r="J59" s="200"/>
      <c r="K59" s="491"/>
      <c r="L59" s="200"/>
      <c r="M59" s="484"/>
    </row>
    <row r="60" spans="1:15" ht="30" customHeight="1">
      <c r="A60" s="479"/>
      <c r="B60" s="200"/>
      <c r="C60" s="480"/>
      <c r="D60" s="480"/>
      <c r="E60" s="200"/>
      <c r="F60" s="200"/>
      <c r="G60" s="200"/>
      <c r="H60" s="200"/>
      <c r="I60" s="200"/>
      <c r="J60" s="200"/>
      <c r="K60" s="200"/>
      <c r="L60" s="200"/>
      <c r="M60" s="484"/>
    </row>
    <row r="61" spans="1:15" ht="30" customHeight="1">
      <c r="A61" s="479"/>
      <c r="B61" s="200"/>
      <c r="C61" s="480"/>
      <c r="D61" s="480"/>
      <c r="E61" s="200"/>
      <c r="F61" s="200"/>
      <c r="G61" s="200"/>
      <c r="H61" s="200"/>
      <c r="I61" s="200"/>
      <c r="J61" s="200"/>
      <c r="K61" s="200"/>
      <c r="L61" s="200"/>
      <c r="M61" s="484"/>
    </row>
    <row r="62" spans="1:15" ht="30" customHeight="1">
      <c r="A62" s="479"/>
      <c r="B62" s="200"/>
      <c r="C62" s="480"/>
      <c r="D62" s="480"/>
      <c r="E62" s="200"/>
      <c r="F62" s="200"/>
      <c r="G62" s="200"/>
      <c r="H62" s="200"/>
      <c r="I62" s="481"/>
      <c r="J62" s="481"/>
      <c r="K62" s="200"/>
      <c r="L62" s="200"/>
      <c r="M62" s="484"/>
    </row>
    <row r="63" spans="1:15" ht="30" customHeight="1">
      <c r="A63" s="479"/>
      <c r="B63" s="200"/>
      <c r="C63" s="480"/>
      <c r="D63" s="480"/>
      <c r="E63" s="481"/>
      <c r="F63" s="200"/>
      <c r="G63" s="200"/>
      <c r="H63" s="200"/>
      <c r="I63" s="481"/>
      <c r="J63" s="481"/>
      <c r="K63" s="200"/>
      <c r="L63" s="200"/>
      <c r="M63" s="484"/>
    </row>
    <row r="64" spans="1:15" ht="30" customHeight="1">
      <c r="A64" s="479"/>
      <c r="B64" s="492"/>
      <c r="C64" s="480"/>
      <c r="D64" s="480"/>
      <c r="E64" s="481"/>
      <c r="F64" s="481"/>
      <c r="G64" s="481"/>
      <c r="H64" s="481"/>
      <c r="I64" s="200"/>
      <c r="J64" s="200"/>
      <c r="K64" s="200"/>
      <c r="M64" s="484"/>
    </row>
    <row r="65" spans="2:13" ht="30" customHeight="1">
      <c r="B65" s="492"/>
      <c r="C65" s="480"/>
      <c r="D65" s="480"/>
      <c r="E65" s="492"/>
      <c r="F65" s="200"/>
      <c r="G65" s="200"/>
      <c r="H65" s="200"/>
      <c r="I65" s="482"/>
      <c r="J65" s="481"/>
      <c r="K65" s="200"/>
      <c r="L65" s="481"/>
      <c r="M65" s="484"/>
    </row>
    <row r="66" spans="2:13" ht="30" customHeight="1">
      <c r="B66" s="492"/>
      <c r="F66" s="482"/>
      <c r="G66" s="482"/>
      <c r="H66" s="482"/>
      <c r="I66" s="489"/>
      <c r="J66" s="200"/>
      <c r="K66" s="200"/>
      <c r="L66" s="200"/>
      <c r="M66" s="484"/>
    </row>
    <row r="67" spans="2:13" ht="30" customHeight="1">
      <c r="B67" s="492"/>
      <c r="F67" s="200"/>
      <c r="G67" s="200"/>
      <c r="H67" s="200"/>
      <c r="I67" s="200"/>
      <c r="J67" s="200"/>
      <c r="K67" s="200"/>
      <c r="L67" s="493"/>
      <c r="M67" s="494"/>
    </row>
    <row r="68" spans="2:13" ht="30" customHeight="1">
      <c r="B68" s="492"/>
      <c r="F68" s="492"/>
      <c r="G68" s="492"/>
      <c r="H68" s="492"/>
      <c r="I68" s="492"/>
      <c r="K68" s="200"/>
    </row>
    <row r="69" spans="2:13" ht="30" customHeight="1">
      <c r="F69" s="492"/>
      <c r="G69" s="492"/>
      <c r="H69" s="492"/>
      <c r="I69" s="492"/>
      <c r="K69" s="200"/>
    </row>
    <row r="70" spans="2:13" ht="30" customHeight="1">
      <c r="F70" s="492"/>
      <c r="G70" s="492"/>
      <c r="H70" s="492"/>
      <c r="K70" s="200"/>
    </row>
    <row r="71" spans="2:13" ht="30" customHeight="1">
      <c r="F71" s="492"/>
      <c r="G71" s="492"/>
      <c r="H71" s="492"/>
      <c r="K71" s="493"/>
    </row>
    <row r="72" spans="2:13" ht="30" customHeight="1">
      <c r="F72" s="492"/>
      <c r="G72" s="492"/>
      <c r="H72" s="492"/>
    </row>
    <row r="73" spans="2:13" ht="30" customHeight="1">
      <c r="F73" s="496"/>
      <c r="G73" s="496"/>
      <c r="H73" s="496"/>
      <c r="I73" s="496"/>
      <c r="J73" s="496"/>
    </row>
    <row r="74" spans="2:13" ht="30" customHeight="1">
      <c r="F74" s="497"/>
      <c r="G74" s="497"/>
      <c r="H74" s="497"/>
      <c r="I74" s="497"/>
      <c r="J74" s="497"/>
    </row>
    <row r="75" spans="2:13" ht="30" customHeight="1">
      <c r="I75" s="489"/>
      <c r="J75" s="492"/>
      <c r="K75" s="492"/>
    </row>
    <row r="76" spans="2:13" ht="30" customHeight="1">
      <c r="E76" s="492"/>
      <c r="F76" s="492"/>
      <c r="G76" s="492"/>
      <c r="H76" s="492"/>
    </row>
    <row r="77" spans="2:13" ht="30" customHeight="1">
      <c r="E77" s="492"/>
      <c r="F77" s="492"/>
      <c r="G77" s="492"/>
      <c r="H77" s="492"/>
    </row>
    <row r="78" spans="2:13" ht="30" customHeight="1">
      <c r="E78" s="498"/>
      <c r="F78" s="498"/>
      <c r="G78" s="498"/>
      <c r="H78" s="498"/>
    </row>
    <row r="79" spans="2:13" ht="30" customHeight="1">
      <c r="E79" s="497"/>
      <c r="F79" s="497"/>
      <c r="G79" s="497"/>
      <c r="H79" s="497"/>
    </row>
    <row r="80" spans="2:13" ht="30" customHeight="1"/>
    <row r="81" spans="5:11" ht="30" customHeight="1"/>
    <row r="82" spans="5:11" ht="30" customHeight="1">
      <c r="E82" s="499"/>
      <c r="F82" s="499"/>
      <c r="G82" s="499"/>
      <c r="H82" s="499"/>
      <c r="I82" s="499"/>
      <c r="J82" s="499"/>
    </row>
    <row r="83" spans="5:11" ht="30" customHeight="1">
      <c r="I83" s="489"/>
    </row>
    <row r="84" spans="5:11" ht="30" customHeight="1">
      <c r="I84" s="489"/>
      <c r="J84" s="492"/>
      <c r="K84" s="492"/>
    </row>
    <row r="85" spans="5:11" ht="30" customHeight="1"/>
    <row r="86" spans="5:11" ht="30" customHeight="1"/>
  </sheetData>
  <mergeCells count="3">
    <mergeCell ref="A1:M2"/>
    <mergeCell ref="A3:M3"/>
    <mergeCell ref="A4:M4"/>
  </mergeCell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17BC0-5CA0-4720-9C75-133E0D63E9F5}">
  <dimension ref="B5:D18"/>
  <sheetViews>
    <sheetView workbookViewId="0">
      <selection activeCell="B11" sqref="B11:C18"/>
    </sheetView>
  </sheetViews>
  <sheetFormatPr defaultRowHeight="12.75"/>
  <cols>
    <col min="2" max="2" width="42.28515625" customWidth="1"/>
    <col min="3" max="3" width="39.140625" customWidth="1"/>
    <col min="4" max="4" width="25.28515625" customWidth="1"/>
  </cols>
  <sheetData>
    <row r="5" spans="2:4" ht="15.75">
      <c r="B5" s="500"/>
    </row>
    <row r="6" spans="2:4" ht="15.75">
      <c r="B6" s="500"/>
    </row>
    <row r="7" spans="2:4" ht="15.75">
      <c r="B7" s="576"/>
      <c r="C7" s="576"/>
      <c r="D7" s="576"/>
    </row>
    <row r="8" spans="2:4">
      <c r="B8" s="577"/>
      <c r="C8" s="577"/>
      <c r="D8" s="577"/>
    </row>
    <row r="9" spans="2:4" ht="16.5" thickBot="1">
      <c r="B9" s="578" t="s">
        <v>675</v>
      </c>
      <c r="C9" s="578"/>
      <c r="D9" s="578"/>
    </row>
    <row r="10" spans="2:4" ht="15.75" thickBot="1">
      <c r="B10" s="501" t="s">
        <v>568</v>
      </c>
      <c r="C10" s="502" t="s">
        <v>676</v>
      </c>
      <c r="D10" s="502" t="s">
        <v>521</v>
      </c>
    </row>
    <row r="11" spans="2:4" ht="13.5" thickBot="1">
      <c r="B11" s="171" t="s">
        <v>574</v>
      </c>
      <c r="C11" s="175">
        <v>9334737982592</v>
      </c>
      <c r="D11" s="300">
        <v>0.73070000000000002</v>
      </c>
    </row>
    <row r="12" spans="2:4" ht="13.5" thickBot="1">
      <c r="B12" s="173" t="s">
        <v>577</v>
      </c>
      <c r="C12" s="176">
        <v>10750443000</v>
      </c>
      <c r="D12" s="301">
        <v>8.0000000000000004E-4</v>
      </c>
    </row>
    <row r="13" spans="2:4" ht="13.5" thickBot="1">
      <c r="B13" s="171" t="s">
        <v>634</v>
      </c>
      <c r="C13" s="175">
        <v>200000000000</v>
      </c>
      <c r="D13" s="300">
        <v>1.5699999999999999E-2</v>
      </c>
    </row>
    <row r="14" spans="2:4" ht="13.5" thickBot="1">
      <c r="B14" s="173" t="s">
        <v>677</v>
      </c>
      <c r="C14" s="176">
        <v>10690000000</v>
      </c>
      <c r="D14" s="301">
        <v>8.0000000000000004E-4</v>
      </c>
    </row>
    <row r="15" spans="2:4" ht="13.5" thickBot="1">
      <c r="B15" s="171" t="s">
        <v>632</v>
      </c>
      <c r="C15" s="175">
        <v>2735967538000</v>
      </c>
      <c r="D15" s="300">
        <v>0.2142</v>
      </c>
    </row>
    <row r="16" spans="2:4" ht="13.5" thickBot="1">
      <c r="B16" s="173" t="s">
        <v>633</v>
      </c>
      <c r="C16" s="176">
        <v>150988000000</v>
      </c>
      <c r="D16" s="301">
        <v>1.18E-2</v>
      </c>
    </row>
    <row r="17" spans="2:4" ht="13.5" thickBot="1">
      <c r="B17" s="173" t="s">
        <v>678</v>
      </c>
      <c r="C17" s="176">
        <v>331271738405</v>
      </c>
      <c r="D17" s="301">
        <v>2.5899999999999999E-2</v>
      </c>
    </row>
    <row r="18" spans="2:4" ht="13.5" thickBot="1">
      <c r="B18" s="177" t="s">
        <v>81</v>
      </c>
      <c r="C18" s="178">
        <v>12774405701997</v>
      </c>
      <c r="D18" s="302">
        <v>1</v>
      </c>
    </row>
  </sheetData>
  <mergeCells count="3">
    <mergeCell ref="B7:D7"/>
    <mergeCell ref="B8:D8"/>
    <mergeCell ref="B9:D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5178B-D3C2-4BE0-8E76-940C1783D76B}">
  <dimension ref="B1:F56"/>
  <sheetViews>
    <sheetView tabSelected="1" topLeftCell="A37" workbookViewId="0">
      <selection activeCell="C39" sqref="C39"/>
    </sheetView>
  </sheetViews>
  <sheetFormatPr defaultRowHeight="12.75"/>
  <cols>
    <col min="2" max="2" width="12.85546875" customWidth="1"/>
    <col min="3" max="3" width="54.5703125" customWidth="1"/>
    <col min="4" max="4" width="50.85546875" customWidth="1"/>
    <col min="5" max="5" width="34.7109375" customWidth="1"/>
    <col min="6" max="6" width="21.28515625" customWidth="1"/>
  </cols>
  <sheetData>
    <row r="1" spans="2:6">
      <c r="B1" s="30"/>
      <c r="C1" s="30"/>
      <c r="D1" s="30"/>
    </row>
    <row r="2" spans="2:6">
      <c r="B2" s="30"/>
      <c r="C2" s="30"/>
      <c r="D2" s="30"/>
    </row>
    <row r="3" spans="2:6">
      <c r="B3" s="30"/>
      <c r="C3" s="30"/>
      <c r="D3" s="30"/>
    </row>
    <row r="4" spans="2:6">
      <c r="B4" s="30"/>
      <c r="C4" s="30"/>
      <c r="D4" s="30"/>
    </row>
    <row r="5" spans="2:6">
      <c r="B5" s="30"/>
      <c r="C5" s="30"/>
      <c r="D5" s="30"/>
    </row>
    <row r="6" spans="2:6">
      <c r="B6" s="30"/>
      <c r="C6" s="30"/>
      <c r="D6" s="30"/>
    </row>
    <row r="7" spans="2:6" ht="18">
      <c r="B7" s="581"/>
      <c r="C7" s="581"/>
      <c r="D7" s="581"/>
    </row>
    <row r="8" spans="2:6" ht="16.5">
      <c r="B8" s="582"/>
      <c r="C8" s="582"/>
      <c r="D8" s="582"/>
    </row>
    <row r="9" spans="2:6" ht="15">
      <c r="B9" s="583" t="s">
        <v>653</v>
      </c>
      <c r="C9" s="583"/>
      <c r="D9" s="583"/>
    </row>
    <row r="10" spans="2:6" ht="20.25" thickBot="1">
      <c r="B10" s="584" t="s">
        <v>654</v>
      </c>
      <c r="C10" s="584"/>
      <c r="D10" s="584"/>
      <c r="F10" s="543" t="s">
        <v>705</v>
      </c>
    </row>
    <row r="11" spans="2:6" ht="19.5" thickBot="1">
      <c r="B11" s="416" t="s">
        <v>501</v>
      </c>
      <c r="C11" s="416" t="s">
        <v>84</v>
      </c>
      <c r="D11" s="417" t="s">
        <v>655</v>
      </c>
      <c r="E11" s="543" t="s">
        <v>704</v>
      </c>
      <c r="F11" s="543" t="s">
        <v>706</v>
      </c>
    </row>
    <row r="12" spans="2:6" ht="18.75">
      <c r="B12" s="418">
        <v>1</v>
      </c>
      <c r="C12" s="419" t="s">
        <v>86</v>
      </c>
      <c r="D12" s="420">
        <v>67017185656.919998</v>
      </c>
      <c r="E12" s="420">
        <v>57467618625.510002</v>
      </c>
      <c r="F12" s="544">
        <f>(D12-E12)/E12*100</f>
        <v>16.617300768351171</v>
      </c>
    </row>
    <row r="13" spans="2:6" ht="18.75">
      <c r="B13" s="421">
        <v>2</v>
      </c>
      <c r="C13" s="422" t="s">
        <v>87</v>
      </c>
      <c r="D13" s="423">
        <v>89659119455.460007</v>
      </c>
      <c r="E13" s="420">
        <v>67460656267.079994</v>
      </c>
      <c r="F13" s="544">
        <f t="shared" ref="F13:F51" si="0">(D13-E13)/E13*100</f>
        <v>32.905791933738719</v>
      </c>
    </row>
    <row r="14" spans="2:6" ht="18.75">
      <c r="B14" s="424">
        <v>3</v>
      </c>
      <c r="C14" s="425" t="s">
        <v>656</v>
      </c>
      <c r="D14" s="420">
        <v>198663229326.07001</v>
      </c>
      <c r="E14" s="420">
        <v>179714994143.75</v>
      </c>
      <c r="F14" s="544">
        <f t="shared" si="0"/>
        <v>10.543491528126884</v>
      </c>
    </row>
    <row r="15" spans="2:6" ht="18.75">
      <c r="B15" s="421">
        <v>4</v>
      </c>
      <c r="C15" s="422" t="s">
        <v>89</v>
      </c>
      <c r="D15" s="423">
        <v>33490668536.720001</v>
      </c>
      <c r="E15" s="420">
        <v>2612431503.8899999</v>
      </c>
      <c r="F15" s="544">
        <f t="shared" si="0"/>
        <v>1181.9730770682886</v>
      </c>
    </row>
    <row r="16" spans="2:6" ht="18.75">
      <c r="B16" s="424">
        <v>5</v>
      </c>
      <c r="C16" s="425" t="s">
        <v>90</v>
      </c>
      <c r="D16" s="420">
        <v>92367170606.610001</v>
      </c>
      <c r="E16" s="420">
        <v>78076937314.819992</v>
      </c>
      <c r="F16" s="544">
        <f t="shared" si="0"/>
        <v>18.302758513912075</v>
      </c>
    </row>
    <row r="17" spans="2:6" ht="18.75">
      <c r="B17" s="421">
        <v>6</v>
      </c>
      <c r="C17" s="422" t="s">
        <v>91</v>
      </c>
      <c r="D17" s="423">
        <v>130043473800.97</v>
      </c>
      <c r="E17" s="420">
        <v>123031521306.14001</v>
      </c>
      <c r="F17" s="544">
        <f t="shared" si="0"/>
        <v>5.6993138184336569</v>
      </c>
    </row>
    <row r="18" spans="2:6" ht="18.75">
      <c r="B18" s="424">
        <v>7</v>
      </c>
      <c r="C18" s="425" t="s">
        <v>92</v>
      </c>
      <c r="D18" s="420">
        <v>97347605190.139999</v>
      </c>
      <c r="E18" s="420">
        <v>92930649665.690002</v>
      </c>
      <c r="F18" s="544">
        <f t="shared" si="0"/>
        <v>4.7529588357981076</v>
      </c>
    </row>
    <row r="19" spans="2:6" ht="18.75">
      <c r="B19" s="421">
        <v>8</v>
      </c>
      <c r="C19" s="422" t="s">
        <v>657</v>
      </c>
      <c r="D19" s="423">
        <v>68381705608.580002</v>
      </c>
      <c r="E19" s="420">
        <v>77523662982.229996</v>
      </c>
      <c r="F19" s="544">
        <f t="shared" si="0"/>
        <v>-11.792473448713997</v>
      </c>
    </row>
    <row r="20" spans="2:6" ht="18.75">
      <c r="B20" s="424">
        <v>9</v>
      </c>
      <c r="C20" s="425" t="s">
        <v>504</v>
      </c>
      <c r="D20" s="420">
        <v>167955848722.32001</v>
      </c>
      <c r="E20" s="420">
        <v>124943613082.60999</v>
      </c>
      <c r="F20" s="544">
        <f t="shared" si="0"/>
        <v>34.425317612090559</v>
      </c>
    </row>
    <row r="21" spans="2:6" ht="18.75">
      <c r="B21" s="421">
        <v>10</v>
      </c>
      <c r="C21" s="422" t="s">
        <v>95</v>
      </c>
      <c r="D21" s="423">
        <v>228805996159.83002</v>
      </c>
      <c r="E21" s="420">
        <v>222680606739.33997</v>
      </c>
      <c r="F21" s="544">
        <f t="shared" si="0"/>
        <v>2.7507511813366667</v>
      </c>
    </row>
    <row r="22" spans="2:6" ht="18.75">
      <c r="B22" s="424">
        <v>11</v>
      </c>
      <c r="C22" s="425" t="s">
        <v>96</v>
      </c>
      <c r="D22" s="420">
        <v>55597352310.279999</v>
      </c>
      <c r="E22" s="420">
        <v>34515070111.769997</v>
      </c>
      <c r="F22" s="544">
        <f t="shared" si="0"/>
        <v>61.081383089297923</v>
      </c>
    </row>
    <row r="23" spans="2:6" ht="18.75">
      <c r="B23" s="421">
        <v>12</v>
      </c>
      <c r="C23" s="422" t="s">
        <v>97</v>
      </c>
      <c r="D23" s="423">
        <v>86820254212.610001</v>
      </c>
      <c r="E23" s="420">
        <v>69004633290.089996</v>
      </c>
      <c r="F23" s="544">
        <f t="shared" si="0"/>
        <v>25.818006810679726</v>
      </c>
    </row>
    <row r="24" spans="2:6" ht="18.75">
      <c r="B24" s="424">
        <v>13</v>
      </c>
      <c r="C24" s="425" t="s">
        <v>98</v>
      </c>
      <c r="D24" s="420">
        <v>118011414814.34</v>
      </c>
      <c r="E24" s="420">
        <v>117724274041.26001</v>
      </c>
      <c r="F24" s="544">
        <f t="shared" si="0"/>
        <v>0.24390957210689568</v>
      </c>
    </row>
    <row r="25" spans="2:6" ht="18.75">
      <c r="B25" s="421">
        <v>14</v>
      </c>
      <c r="C25" s="422" t="s">
        <v>99</v>
      </c>
      <c r="D25" s="423">
        <v>55032067848.830002</v>
      </c>
      <c r="E25" s="420">
        <v>61231913793.950005</v>
      </c>
      <c r="F25" s="544">
        <f t="shared" si="0"/>
        <v>-10.125187277312531</v>
      </c>
    </row>
    <row r="26" spans="2:6" ht="18.75">
      <c r="B26" s="424">
        <v>15</v>
      </c>
      <c r="C26" s="425" t="s">
        <v>100</v>
      </c>
      <c r="D26" s="420">
        <v>63337930142.599998</v>
      </c>
      <c r="E26" s="420">
        <v>41939190055.529999</v>
      </c>
      <c r="F26" s="544">
        <f t="shared" si="0"/>
        <v>51.023255477124827</v>
      </c>
    </row>
    <row r="27" spans="2:6" ht="18.75">
      <c r="B27" s="421">
        <v>16</v>
      </c>
      <c r="C27" s="422" t="s">
        <v>101</v>
      </c>
      <c r="D27" s="423">
        <v>98782494271.479996</v>
      </c>
      <c r="E27" s="420">
        <v>85432191992.419998</v>
      </c>
      <c r="F27" s="544">
        <f t="shared" si="0"/>
        <v>15.62678185787918</v>
      </c>
    </row>
    <row r="28" spans="2:6" ht="18.75">
      <c r="B28" s="424">
        <v>17</v>
      </c>
      <c r="C28" s="425" t="s">
        <v>505</v>
      </c>
      <c r="D28" s="420">
        <v>35163169800.260002</v>
      </c>
      <c r="E28" s="420">
        <v>34488374498.849998</v>
      </c>
      <c r="F28" s="544">
        <f t="shared" si="0"/>
        <v>1.9565877232993527</v>
      </c>
    </row>
    <row r="29" spans="2:6" ht="18.75">
      <c r="B29" s="421">
        <v>18</v>
      </c>
      <c r="C29" s="422" t="s">
        <v>658</v>
      </c>
      <c r="D29" s="423">
        <v>84637112775.539993</v>
      </c>
      <c r="E29" s="420">
        <v>75606381758.429993</v>
      </c>
      <c r="F29" s="544">
        <f t="shared" si="0"/>
        <v>11.944403113964766</v>
      </c>
    </row>
    <row r="30" spans="2:6" ht="18.75">
      <c r="B30" s="424">
        <v>19</v>
      </c>
      <c r="C30" s="425" t="s">
        <v>659</v>
      </c>
      <c r="D30" s="420">
        <v>117082317490.53662</v>
      </c>
      <c r="E30" s="420">
        <v>95420104800.470016</v>
      </c>
      <c r="F30" s="544">
        <f t="shared" si="0"/>
        <v>22.701937642348831</v>
      </c>
    </row>
    <row r="31" spans="2:6" ht="18.75">
      <c r="B31" s="421">
        <v>20</v>
      </c>
      <c r="C31" s="422" t="s">
        <v>660</v>
      </c>
      <c r="D31" s="423">
        <v>30852661159.099998</v>
      </c>
      <c r="E31" s="420">
        <v>30852661159.099998</v>
      </c>
      <c r="F31" s="544">
        <f t="shared" si="0"/>
        <v>0</v>
      </c>
    </row>
    <row r="32" spans="2:6" ht="18.75">
      <c r="B32" s="424">
        <v>21</v>
      </c>
      <c r="C32" s="425" t="s">
        <v>106</v>
      </c>
      <c r="D32" s="420">
        <v>67442333186.559998</v>
      </c>
      <c r="E32" s="420">
        <v>53874263625.129997</v>
      </c>
      <c r="F32" s="544">
        <f t="shared" si="0"/>
        <v>25.184696083903567</v>
      </c>
    </row>
    <row r="33" spans="2:6" ht="18.75">
      <c r="B33" s="421">
        <v>22</v>
      </c>
      <c r="C33" s="422" t="s">
        <v>107</v>
      </c>
      <c r="D33" s="426">
        <v>84922376449.779999</v>
      </c>
      <c r="E33" s="420">
        <v>114332341233.39</v>
      </c>
      <c r="F33" s="544">
        <f t="shared" si="0"/>
        <v>-25.723224475544122</v>
      </c>
    </row>
    <row r="34" spans="2:6" ht="18.75">
      <c r="B34" s="424">
        <v>23</v>
      </c>
      <c r="C34" s="425" t="s">
        <v>108</v>
      </c>
      <c r="D34" s="420">
        <v>59135900168.959999</v>
      </c>
      <c r="E34" s="420">
        <v>40492924816.540001</v>
      </c>
      <c r="F34" s="544">
        <f t="shared" si="0"/>
        <v>46.04008092002524</v>
      </c>
    </row>
    <row r="35" spans="2:6" ht="18.75">
      <c r="B35" s="421">
        <v>24</v>
      </c>
      <c r="C35" s="422" t="s">
        <v>661</v>
      </c>
      <c r="D35" s="423">
        <v>530243773934.39667</v>
      </c>
      <c r="E35" s="420">
        <v>517367331872.95154</v>
      </c>
      <c r="F35" s="544">
        <f t="shared" si="0"/>
        <v>2.4888394121890869</v>
      </c>
    </row>
    <row r="36" spans="2:6" ht="18.75">
      <c r="B36" s="424">
        <v>25</v>
      </c>
      <c r="C36" s="425" t="s">
        <v>662</v>
      </c>
      <c r="D36" s="420">
        <v>85363486609.869995</v>
      </c>
      <c r="E36" s="420">
        <v>70335662264.999985</v>
      </c>
      <c r="F36" s="544">
        <f t="shared" si="0"/>
        <v>21.365867414812225</v>
      </c>
    </row>
    <row r="37" spans="2:6" ht="18.75">
      <c r="B37" s="421">
        <v>26</v>
      </c>
      <c r="C37" s="422" t="s">
        <v>111</v>
      </c>
      <c r="D37" s="423">
        <v>41831488692.260002</v>
      </c>
      <c r="E37" s="420">
        <v>40300423742.82</v>
      </c>
      <c r="F37" s="544">
        <f t="shared" si="0"/>
        <v>3.7991286622954674</v>
      </c>
    </row>
    <row r="38" spans="2:6" ht="18.75">
      <c r="B38" s="424">
        <v>27</v>
      </c>
      <c r="C38" s="425" t="s">
        <v>562</v>
      </c>
      <c r="D38" s="420">
        <v>98716941494.100006</v>
      </c>
      <c r="E38" s="420">
        <v>104933290271.91</v>
      </c>
      <c r="F38" s="544">
        <f t="shared" si="0"/>
        <v>-5.9240959296156515</v>
      </c>
    </row>
    <row r="39" spans="2:6" ht="18.75">
      <c r="B39" s="421">
        <v>28</v>
      </c>
      <c r="C39" s="422" t="s">
        <v>663</v>
      </c>
      <c r="D39" s="423">
        <v>49123506028.250008</v>
      </c>
      <c r="E39" s="420">
        <v>50610170334.160004</v>
      </c>
      <c r="F39" s="544">
        <f t="shared" si="0"/>
        <v>-2.9374813324952442</v>
      </c>
    </row>
    <row r="40" spans="2:6" ht="18.75">
      <c r="B40" s="424">
        <v>29</v>
      </c>
      <c r="C40" s="425" t="s">
        <v>114</v>
      </c>
      <c r="D40" s="420">
        <v>148101237664.94</v>
      </c>
      <c r="E40" s="420">
        <v>135831145633.27002</v>
      </c>
      <c r="F40" s="544">
        <f t="shared" si="0"/>
        <v>9.0333420766382684</v>
      </c>
    </row>
    <row r="41" spans="2:6" ht="18.75">
      <c r="B41" s="421">
        <v>30</v>
      </c>
      <c r="C41" s="422" t="s">
        <v>115</v>
      </c>
      <c r="D41" s="423">
        <v>91515756366.149994</v>
      </c>
      <c r="E41" s="420">
        <v>88003629720.819992</v>
      </c>
      <c r="F41" s="544">
        <f t="shared" si="0"/>
        <v>3.990888394571638</v>
      </c>
    </row>
    <row r="42" spans="2:6" ht="18.75">
      <c r="B42" s="424">
        <v>31</v>
      </c>
      <c r="C42" s="425" t="s">
        <v>116</v>
      </c>
      <c r="D42" s="420">
        <v>100366504576.83</v>
      </c>
      <c r="E42" s="420">
        <v>121579460297.29002</v>
      </c>
      <c r="F42" s="544">
        <f t="shared" si="0"/>
        <v>-17.447812047026215</v>
      </c>
    </row>
    <row r="43" spans="2:6" ht="18.75">
      <c r="B43" s="421">
        <v>32</v>
      </c>
      <c r="C43" s="422" t="s">
        <v>664</v>
      </c>
      <c r="D43" s="423">
        <v>225592469150.21899</v>
      </c>
      <c r="E43" s="420">
        <v>191156694184.66</v>
      </c>
      <c r="F43" s="544">
        <f t="shared" si="0"/>
        <v>18.014422729184446</v>
      </c>
    </row>
    <row r="44" spans="2:6" ht="18.75">
      <c r="B44" s="424">
        <v>33</v>
      </c>
      <c r="C44" s="425" t="s">
        <v>118</v>
      </c>
      <c r="D44" s="420">
        <v>38604705528.739998</v>
      </c>
      <c r="E44" s="420">
        <v>24891029854.579998</v>
      </c>
      <c r="F44" s="544">
        <f t="shared" si="0"/>
        <v>55.094850451262687</v>
      </c>
    </row>
    <row r="45" spans="2:6" ht="18.75">
      <c r="B45" s="421">
        <v>34</v>
      </c>
      <c r="C45" s="422" t="s">
        <v>665</v>
      </c>
      <c r="D45" s="423">
        <v>61508573011.129997</v>
      </c>
      <c r="E45" s="420">
        <v>59598963943.089996</v>
      </c>
      <c r="F45" s="544">
        <f t="shared" si="0"/>
        <v>3.2040977589198585</v>
      </c>
    </row>
    <row r="46" spans="2:6" ht="18.75">
      <c r="B46" s="424">
        <v>35</v>
      </c>
      <c r="C46" s="425" t="s">
        <v>120</v>
      </c>
      <c r="D46" s="420">
        <v>27772599253.389999</v>
      </c>
      <c r="E46" s="420">
        <v>27317264912.879997</v>
      </c>
      <c r="F46" s="544">
        <f t="shared" si="0"/>
        <v>1.6668372253303938</v>
      </c>
    </row>
    <row r="47" spans="2:6" ht="18.75">
      <c r="B47" s="421">
        <v>36</v>
      </c>
      <c r="C47" s="422" t="s">
        <v>121</v>
      </c>
      <c r="D47" s="423">
        <v>59900241661.650002</v>
      </c>
      <c r="E47" s="420">
        <v>69923231483.130005</v>
      </c>
      <c r="F47" s="544">
        <f t="shared" si="0"/>
        <v>-14.334277190690473</v>
      </c>
    </row>
    <row r="48" spans="2:6" ht="18.75">
      <c r="B48" s="427">
        <v>37</v>
      </c>
      <c r="C48" s="545" t="s">
        <v>666</v>
      </c>
      <c r="D48" s="546">
        <v>164245377802.59998</v>
      </c>
      <c r="E48" s="546">
        <v>94115685075.019974</v>
      </c>
      <c r="F48" s="544">
        <f t="shared" si="0"/>
        <v>74.514351855038143</v>
      </c>
    </row>
    <row r="49" spans="2:6" ht="21">
      <c r="B49" s="580" t="s">
        <v>188</v>
      </c>
      <c r="C49" s="580"/>
      <c r="D49" s="549">
        <f>SUM(D12:D48)</f>
        <v>3853436049469.0229</v>
      </c>
      <c r="E49" s="551">
        <v>3477321000399.5713</v>
      </c>
      <c r="F49" s="552">
        <f t="shared" si="0"/>
        <v>10.816230340144989</v>
      </c>
    </row>
    <row r="50" spans="2:6" ht="21">
      <c r="B50" s="550"/>
      <c r="C50" s="550" t="s">
        <v>686</v>
      </c>
      <c r="D50" s="549">
        <f>12774405.7*1000000</f>
        <v>12774405700000</v>
      </c>
      <c r="E50" s="551">
        <v>12151437661592</v>
      </c>
      <c r="F50" s="552">
        <f t="shared" si="0"/>
        <v>5.1267023356179813</v>
      </c>
    </row>
    <row r="51" spans="2:6" ht="21">
      <c r="B51" s="550"/>
      <c r="C51" s="550" t="s">
        <v>189</v>
      </c>
      <c r="D51" s="549">
        <f>SUM(D49:D50)</f>
        <v>16627841749469.023</v>
      </c>
      <c r="E51" s="551">
        <v>15628758661991.57</v>
      </c>
      <c r="F51" s="552">
        <f t="shared" si="0"/>
        <v>6.3925939934511735</v>
      </c>
    </row>
    <row r="52" spans="2:6" ht="21.75" thickBot="1">
      <c r="B52" s="547"/>
      <c r="C52" s="548"/>
      <c r="D52" s="518"/>
    </row>
    <row r="53" spans="2:6" ht="21">
      <c r="B53" s="428" t="s">
        <v>667</v>
      </c>
      <c r="C53" s="428"/>
      <c r="D53" s="429"/>
    </row>
    <row r="54" spans="2:6" ht="49.5" customHeight="1">
      <c r="B54" s="430">
        <v>1</v>
      </c>
      <c r="C54" s="579" t="s">
        <v>668</v>
      </c>
      <c r="D54" s="579"/>
    </row>
    <row r="55" spans="2:6" ht="15">
      <c r="B55" s="430">
        <v>2</v>
      </c>
      <c r="C55" s="579" t="s">
        <v>669</v>
      </c>
      <c r="D55" s="579"/>
    </row>
    <row r="56" spans="2:6" ht="15">
      <c r="B56" s="430">
        <v>3</v>
      </c>
      <c r="C56" s="579" t="s">
        <v>670</v>
      </c>
      <c r="D56" s="579"/>
    </row>
  </sheetData>
  <mergeCells count="8">
    <mergeCell ref="C56:D56"/>
    <mergeCell ref="B49:C49"/>
    <mergeCell ref="B7:D7"/>
    <mergeCell ref="B8:D8"/>
    <mergeCell ref="B9:D9"/>
    <mergeCell ref="B10:D10"/>
    <mergeCell ref="C54:D54"/>
    <mergeCell ref="C55:D5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4E0AA-FABE-40CD-825F-42401B3D80CD}">
  <dimension ref="A4:E12"/>
  <sheetViews>
    <sheetView workbookViewId="0">
      <selection activeCell="D6" sqref="D6:D12"/>
    </sheetView>
  </sheetViews>
  <sheetFormatPr defaultRowHeight="12.75"/>
  <cols>
    <col min="3" max="3" width="37.28515625" customWidth="1"/>
    <col min="4" max="4" width="32.28515625" customWidth="1"/>
    <col min="5" max="5" width="32" customWidth="1"/>
  </cols>
  <sheetData>
    <row r="4" spans="1:5" ht="13.5" customHeight="1" thickBot="1">
      <c r="A4" s="585" t="s">
        <v>629</v>
      </c>
      <c r="B4" s="585"/>
      <c r="C4" s="585"/>
      <c r="D4" s="585"/>
      <c r="E4" s="585"/>
    </row>
    <row r="5" spans="1:5" ht="13.5" thickBot="1">
      <c r="C5" s="248" t="s">
        <v>568</v>
      </c>
      <c r="D5" s="249" t="s">
        <v>630</v>
      </c>
      <c r="E5" s="249" t="s">
        <v>631</v>
      </c>
    </row>
    <row r="6" spans="1:5" ht="13.5" thickBot="1">
      <c r="C6" s="171" t="s">
        <v>574</v>
      </c>
      <c r="D6" s="175">
        <v>8927657644592</v>
      </c>
      <c r="E6" s="300">
        <v>0.73470000000000002</v>
      </c>
    </row>
    <row r="7" spans="1:5" ht="13.5" thickBot="1">
      <c r="C7" s="173" t="s">
        <v>632</v>
      </c>
      <c r="D7" s="176">
        <v>2953580696000</v>
      </c>
      <c r="E7" s="301">
        <v>0.24310000000000001</v>
      </c>
    </row>
    <row r="8" spans="1:5" ht="13.5" thickBot="1">
      <c r="C8" s="171" t="s">
        <v>633</v>
      </c>
      <c r="D8" s="175">
        <v>150988000000</v>
      </c>
      <c r="E8" s="300">
        <v>1.24E-2</v>
      </c>
    </row>
    <row r="9" spans="1:5" ht="13.5" thickBot="1">
      <c r="C9" s="173" t="s">
        <v>577</v>
      </c>
      <c r="D9" s="176">
        <v>8521321000</v>
      </c>
      <c r="E9" s="301">
        <v>6.9999999999999999E-4</v>
      </c>
    </row>
    <row r="10" spans="1:5" ht="13.5" thickBot="1">
      <c r="C10" s="171" t="s">
        <v>634</v>
      </c>
      <c r="D10" s="175">
        <v>100000000000</v>
      </c>
      <c r="E10" s="300">
        <v>8.2000000000000007E-3</v>
      </c>
    </row>
    <row r="11" spans="1:5" ht="13.5" thickBot="1">
      <c r="C11" s="173" t="s">
        <v>579</v>
      </c>
      <c r="D11" s="176">
        <v>10690000000</v>
      </c>
      <c r="E11" s="301">
        <v>8.9999999999999998E-4</v>
      </c>
    </row>
    <row r="12" spans="1:5" ht="13.5" thickBot="1">
      <c r="C12" s="177" t="s">
        <v>81</v>
      </c>
      <c r="D12" s="178">
        <v>12151437661592</v>
      </c>
      <c r="E12" s="302">
        <v>1</v>
      </c>
    </row>
  </sheetData>
  <mergeCells count="1">
    <mergeCell ref="A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D77B9-6E80-4C88-A0EB-DE38541F2DA2}">
  <dimension ref="C3:G14"/>
  <sheetViews>
    <sheetView topLeftCell="B1" workbookViewId="0">
      <selection activeCell="D6" sqref="D6:D10"/>
    </sheetView>
  </sheetViews>
  <sheetFormatPr defaultRowHeight="12.75"/>
  <cols>
    <col min="3" max="3" width="63" customWidth="1"/>
    <col min="4" max="4" width="35.28515625" customWidth="1"/>
    <col min="5" max="5" width="41.28515625" customWidth="1"/>
    <col min="6" max="6" width="19.28515625" style="30" customWidth="1"/>
  </cols>
  <sheetData>
    <row r="3" spans="3:7" ht="15.75">
      <c r="C3" s="168" t="s">
        <v>531</v>
      </c>
    </row>
    <row r="4" spans="3:7" ht="16.5" thickBot="1">
      <c r="C4" s="168" t="s">
        <v>532</v>
      </c>
    </row>
    <row r="5" spans="3:7" ht="13.5" thickBot="1">
      <c r="C5" s="169" t="s">
        <v>518</v>
      </c>
      <c r="D5" s="170" t="s">
        <v>533</v>
      </c>
      <c r="E5" s="170" t="s">
        <v>534</v>
      </c>
      <c r="F5" s="170" t="s">
        <v>521</v>
      </c>
    </row>
    <row r="6" spans="3:7" ht="15.75" thickBot="1">
      <c r="C6" s="171" t="s">
        <v>535</v>
      </c>
      <c r="D6" s="172">
        <v>22083.439999999999</v>
      </c>
      <c r="E6" s="172">
        <v>6750907.6100000003</v>
      </c>
      <c r="F6" s="40">
        <f>E6/E10*100</f>
        <v>30.165363185284001</v>
      </c>
    </row>
    <row r="7" spans="3:7" ht="15.75" thickBot="1">
      <c r="C7" s="173" t="s">
        <v>536</v>
      </c>
      <c r="D7" s="174">
        <v>39749.550000000003</v>
      </c>
      <c r="E7" s="174">
        <v>12151437.66</v>
      </c>
      <c r="F7" s="40">
        <f>E7/E10*100</f>
        <v>54.296777768706207</v>
      </c>
    </row>
    <row r="8" spans="3:7" ht="13.5" thickBot="1">
      <c r="C8" s="171" t="s">
        <v>537</v>
      </c>
      <c r="D8" s="175">
        <v>11374.95</v>
      </c>
      <c r="E8" s="175">
        <v>3477321</v>
      </c>
      <c r="F8" s="40">
        <f>E8/E10*100</f>
        <v>15.537859046009805</v>
      </c>
    </row>
    <row r="9" spans="3:7" ht="13.5" thickBot="1">
      <c r="C9" s="173" t="s">
        <v>538</v>
      </c>
      <c r="D9" s="176">
        <v>51124.5</v>
      </c>
      <c r="E9" s="176">
        <v>15628758.66</v>
      </c>
      <c r="F9" s="40">
        <f>E9/E10*100</f>
        <v>69.834636814716006</v>
      </c>
      <c r="G9" s="183"/>
    </row>
    <row r="10" spans="3:7" ht="13.5" thickBot="1">
      <c r="C10" s="177" t="s">
        <v>539</v>
      </c>
      <c r="D10" s="178">
        <v>73207.94</v>
      </c>
      <c r="E10" s="178">
        <v>22379666.27</v>
      </c>
      <c r="F10" s="184">
        <f>F9+F6</f>
        <v>100</v>
      </c>
    </row>
    <row r="11" spans="3:7">
      <c r="C11" s="179" t="s">
        <v>540</v>
      </c>
    </row>
    <row r="12" spans="3:7" ht="13.5">
      <c r="C12" s="180" t="s">
        <v>541</v>
      </c>
    </row>
    <row r="13" spans="3:7" ht="13.5">
      <c r="C13" s="180" t="s">
        <v>542</v>
      </c>
    </row>
    <row r="14" spans="3:7">
      <c r="C14" s="18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Total National Debt at Q4 2018</vt:lpstr>
      <vt:lpstr>External Debtstock(type)Q4 18  </vt:lpstr>
      <vt:lpstr>External Debt FGN+States Q4 18</vt:lpstr>
      <vt:lpstr>External Debt service Q4 2018</vt:lpstr>
      <vt:lpstr>External Debtservice whole 2018</vt:lpstr>
      <vt:lpstr>Domestic Debt stock(type) q4 18</vt:lpstr>
      <vt:lpstr>Domestic Debt FGN+States Q4 18</vt:lpstr>
      <vt:lpstr>Dom debt by instrument Jun2018</vt:lpstr>
      <vt:lpstr>June 2018 Public debt Summary</vt:lpstr>
      <vt:lpstr>June 2017 Public debt summary</vt:lpstr>
      <vt:lpstr>External Debt 2011-June 30 2018</vt:lpstr>
      <vt:lpstr>Domestic Debt 2011-June 30 2018</vt:lpstr>
      <vt:lpstr>Q2 2018 Domestic debt service</vt:lpstr>
      <vt:lpstr>Q2 2018 External Debt Service</vt:lpstr>
      <vt:lpstr>External Debt Stock 2011</vt:lpstr>
      <vt:lpstr>External Debt Stock 2012</vt:lpstr>
      <vt:lpstr>External Debt Stock 2013</vt:lpstr>
      <vt:lpstr>External Debt Stock 2014</vt:lpstr>
      <vt:lpstr>External Debt Stock 2015</vt:lpstr>
      <vt:lpstr>External Debt Stock 2016</vt:lpstr>
      <vt:lpstr>External Debt Stock 30June 2017</vt:lpstr>
      <vt:lpstr>External Debt Stock 30June 2018</vt:lpstr>
      <vt:lpstr>Domestic Debt Stock 2011</vt:lpstr>
      <vt:lpstr>Domestic Debt Stock 2012</vt:lpstr>
      <vt:lpstr>Domestic Debt Stock 2013</vt:lpstr>
      <vt:lpstr>Domestic Debt Stock 2014</vt:lpstr>
      <vt:lpstr>Domestic Debt Stock 2015</vt:lpstr>
      <vt:lpstr>Domestic Debt Stock 2016</vt:lpstr>
      <vt:lpstr>Domestic Debt Stock 30 June2017</vt:lpstr>
      <vt:lpstr>Domestic Debt Stock 30June 2018</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Emuesiri Ojo</dc:creator>
  <cp:lastModifiedBy>Yemi Kale</cp:lastModifiedBy>
  <dcterms:created xsi:type="dcterms:W3CDTF">2017-04-26T11:10:34Z</dcterms:created>
  <dcterms:modified xsi:type="dcterms:W3CDTF">2019-04-05T15:30:46Z</dcterms:modified>
</cp:coreProperties>
</file>